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集計" sheetId="2" state="visible" r:id="rId2"/>
    <sheet xmlns:r="http://schemas.openxmlformats.org/officeDocument/2006/relationships" name="記録" sheetId="3" state="visible" r:id="rId3"/>
    <sheet xmlns:r="http://schemas.openxmlformats.org/officeDocument/2006/relationships" name="設定" sheetId="4" state="visible" r:id="rId4"/>
    <sheet xmlns:r="http://schemas.openxmlformats.org/officeDocument/2006/relationships" name="日別" sheetId="5" state="hidden" r:id="rId5"/>
  </sheets>
  <definedNames>
    <definedName name="_xlnm._FilterDatabase" localSheetId="2" hidden="1">'記録'!$A$1:$E$2001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/mm/dd"/>
    <numFmt numFmtId="165" formatCode="0&quot;年&quot;"/>
    <numFmt numFmtId="166" formatCode="0.0"/>
    <numFmt numFmtId="167" formatCode="0&quot;日&quot;"/>
  </numFmts>
  <fonts count="8">
    <font>
      <name val="Calibri"/>
      <family val="2"/>
      <color theme="1"/>
      <sz val="11"/>
      <scheme val="minor"/>
    </font>
    <font>
      <b val="1"/>
      <color rgb="007A8F4A"/>
      <sz val="16"/>
    </font>
    <font>
      <b val="1"/>
      <color rgb="00C8452E"/>
      <sz val="12"/>
    </font>
    <font>
      <b val="1"/>
      <color rgb="00FFFFFF"/>
    </font>
    <font>
      <color rgb="00666666"/>
    </font>
    <font>
      <b val="1"/>
      <color rgb="007A8F4A"/>
      <sz val="15"/>
    </font>
    <font>
      <b val="1"/>
    </font>
    <font>
      <b val="1"/>
      <color rgb="00C8452E"/>
      <sz val="13"/>
    </font>
  </fonts>
  <fills count="6">
    <fill>
      <patternFill/>
    </fill>
    <fill>
      <patternFill patternType="gray125"/>
    </fill>
    <fill>
      <patternFill patternType="solid">
        <fgColor rgb="007A8F4A"/>
      </patternFill>
    </fill>
    <fill>
      <patternFill patternType="solid">
        <fgColor rgb="00FFF6E5"/>
      </patternFill>
    </fill>
    <fill>
      <patternFill patternType="solid">
        <fgColor rgb="00FFFBF2"/>
      </patternFill>
    </fill>
    <fill>
      <patternFill patternType="solid">
        <fgColor rgb="00EEF2E4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1" fontId="0" fillId="3" borderId="1" applyProtection="1" pivotButton="0" quotePrefix="0" xfId="0">
      <protection locked="0" hidden="0"/>
    </xf>
    <xf numFmtId="165" fontId="6" fillId="0" borderId="0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 vertical="center"/>
    </xf>
    <xf numFmtId="166" fontId="7" fillId="5" borderId="0" pivotButton="0" quotePrefix="0" xfId="0"/>
    <xf numFmtId="167" fontId="7" fillId="5" borderId="0" pivotButton="0" quotePrefix="0" xfId="0"/>
    <xf numFmtId="0" fontId="0" fillId="0" borderId="1" pivotButton="0" quotePrefix="0" xfId="0"/>
    <xf numFmtId="166" fontId="0" fillId="0" borderId="1" pivotButton="0" quotePrefix="0" xfId="0"/>
    <xf numFmtId="9" fontId="0" fillId="0" borderId="1" pivotButton="0" quotePrefix="0" xfId="0"/>
    <xf numFmtId="0" fontId="6" fillId="5" borderId="1" pivotButton="0" quotePrefix="0" xfId="0"/>
    <xf numFmtId="0" fontId="0" fillId="5" borderId="1" pivotButton="0" quotePrefix="0" xfId="0"/>
    <xf numFmtId="166" fontId="0" fillId="5" borderId="1" pivotButton="0" quotePrefix="0" xfId="0"/>
    <xf numFmtId="0" fontId="4" fillId="5" borderId="1" pivotButton="0" quotePrefix="0" xfId="0"/>
    <xf numFmtId="9" fontId="0" fillId="5" borderId="1" pivotButton="0" quotePrefix="0" xfId="0"/>
    <xf numFmtId="164" fontId="0" fillId="3" borderId="0" applyAlignment="1" applyProtection="1" pivotButton="0" quotePrefix="0" xfId="0">
      <alignment horizontal="center"/>
      <protection locked="0" hidden="0"/>
    </xf>
    <xf numFmtId="0" fontId="0" fillId="3" borderId="0" applyProtection="1" pivotButton="0" quotePrefix="0" xfId="0">
      <protection locked="0" hidden="0"/>
    </xf>
    <xf numFmtId="1" fontId="0" fillId="3" borderId="0" applyProtection="1" pivotButton="0" quotePrefix="0" xfId="0">
      <protection locked="0" hidden="0"/>
    </xf>
    <xf numFmtId="0" fontId="0" fillId="3" borderId="0" applyAlignment="1" applyProtection="1" pivotButton="0" quotePrefix="0" xfId="0">
      <alignment indent="1"/>
      <protection locked="0" hidden="0"/>
    </xf>
    <xf numFmtId="164" fontId="0" fillId="4" borderId="0" applyAlignment="1" applyProtection="1" pivotButton="0" quotePrefix="0" xfId="0">
      <alignment horizontal="center"/>
      <protection locked="0" hidden="0"/>
    </xf>
    <xf numFmtId="0" fontId="0" fillId="4" borderId="0" applyProtection="1" pivotButton="0" quotePrefix="0" xfId="0">
      <protection locked="0" hidden="0"/>
    </xf>
    <xf numFmtId="1" fontId="0" fillId="4" borderId="0" applyProtection="1" pivotButton="0" quotePrefix="0" xfId="0">
      <protection locked="0" hidden="0"/>
    </xf>
    <xf numFmtId="0" fontId="0" fillId="4" borderId="0" applyAlignment="1" applyProtection="1" pivotButton="0" quotePrefix="0" xfId="0">
      <alignment indent="1"/>
      <protection locked="0" hidden="0"/>
    </xf>
    <xf numFmtId="0" fontId="0" fillId="3" borderId="1" applyProtection="1" pivotButton="0" quotePrefix="0" xfId="0">
      <protection locked="0" hidden="0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月ごとの作業時間（時間）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'集計'!C8</f>
            </strRef>
          </tx>
          <spPr>
            <a:solidFill xmlns:a="http://schemas.openxmlformats.org/drawingml/2006/main">
              <a:srgbClr val="7A8F4A"/>
            </a:solidFill>
            <a:ln xmlns:a="http://schemas.openxmlformats.org/drawingml/2006/main">
              <a:prstDash val="solid"/>
            </a:ln>
          </spPr>
          <cat>
            <numRef>
              <f>'集計'!$A$9:$A$20</f>
            </numRef>
          </cat>
          <val>
            <numRef>
              <f>'集計'!$C$9:$C$20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時間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作業の種類の割合</a:t>
            </a:r>
          </a:p>
        </rich>
      </tx>
    </title>
    <plotArea>
      <pieChart>
        <varyColors val="1"/>
        <ser>
          <idx val="0"/>
          <order val="0"/>
          <tx>
            <strRef>
              <f>'集計'!K8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'集計'!$J$9:$J$21</f>
            </numRef>
          </cat>
          <val>
            <numRef>
              <f>'集計'!$K$9:$K$21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32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32</row>
      <rowOff>0</rowOff>
    </from>
    <ext cx="43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5"/>
  <sheetViews>
    <sheetView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1">
      <c r="B1" s="1" t="inlineStr">
        <is>
          <t>創作の作業時間ログ</t>
        </is>
      </c>
    </row>
    <row r="2">
      <c r="B2" s="2" t="inlineStr">
        <is>
          <t>えりまき工房 ／ 分かり合えないとかげさん</t>
        </is>
      </c>
    </row>
    <row r="3">
      <c r="B3" s="2" t="inlineStr"/>
    </row>
    <row r="4">
      <c r="B4" s="3" t="inlineStr">
        <is>
          <t>■ 30秒で分かる使い方</t>
        </is>
      </c>
    </row>
    <row r="5">
      <c r="B5" s="2" t="inlineStr">
        <is>
          <t>1. 「記録」シートに、日付・作品名・作業の種類・時間（分）を1行ずつ書きます。メモは自由です。</t>
        </is>
      </c>
    </row>
    <row r="6">
      <c r="B6" s="2" t="inlineStr">
        <is>
          <t>2. 「集計」シートを開くと、月ごとの合計、作品ごと・作業の種類ごとの時間、続けて作業した日数、グラフが自動で出ます。</t>
        </is>
      </c>
    </row>
    <row r="7">
      <c r="B7" s="2" t="inlineStr">
        <is>
          <t>3. 作品名と作業の種類は「設定」シートで書きかえ・追加できます（作品名20個、作業の種類12個まで）。</t>
        </is>
      </c>
    </row>
    <row r="8">
      <c r="B8" s="2" t="inlineStr"/>
    </row>
    <row r="9">
      <c r="B9" s="3" t="inlineStr">
        <is>
          <t>■ 入力のきまり</t>
        </is>
      </c>
    </row>
    <row r="10">
      <c r="B10" s="2" t="inlineStr">
        <is>
          <t>・色のついたセルだけ入力できます。ほかのセルは、式をうっかり消さないように保護しています（パスワードなし）。</t>
        </is>
      </c>
    </row>
    <row r="11">
      <c r="B11" s="2" t="inlineStr">
        <is>
          <t>・日付は 2026/10/23 のように入れます。時間は分で、1〜1440の整数です（1時間半なら 90）。</t>
        </is>
      </c>
    </row>
    <row r="12">
      <c r="B12" s="2" t="inlineStr">
        <is>
          <t>・同じ日に何行書いてもかまいません。並び順も自由です（並べ替え・フィルターも使えます）。</t>
        </is>
      </c>
    </row>
    <row r="13">
      <c r="B13" s="2" t="inlineStr">
        <is>
          <t>・作品名は「設定」のリストから選びます。リストにない名前も入れられますが、集計では「設定にない作品名」にまとめられます。</t>
        </is>
      </c>
    </row>
    <row r="14">
      <c r="B14" s="2" t="inlineStr">
        <is>
          <t>・記録は2000行まで入ります。2000行に近づいたら、新しいファイルで続けてください。</t>
        </is>
      </c>
    </row>
    <row r="15">
      <c r="B15" s="2" t="inlineStr">
        <is>
          <t>・作品名に半角の * ? ~ を入れたり、&gt; &lt; = で始めたりすると、うまく数えられません。</t>
        </is>
      </c>
    </row>
    <row r="16">
      <c r="B16" s="2" t="inlineStr">
        <is>
          <t>・設定で作品名や種類を書きかえても、記録シートの古い名前は変わりません。古い記録は「設定にない作品名」「設定にない種類」に入ります。名前を変えるときは、記録シートも「置換」で同じ名前にそろえてください。</t>
        </is>
      </c>
    </row>
    <row r="17">
      <c r="B17" s="2" t="inlineStr"/>
    </row>
    <row r="18">
      <c r="B18" s="3" t="inlineStr">
        <is>
          <t>■ 集計の見方</t>
        </is>
      </c>
    </row>
    <row r="19">
      <c r="B19" s="2" t="inlineStr">
        <is>
          <t>・「集計」シートの B3 に年を入れると、その年の集計になります。空のままなら今年です。</t>
        </is>
      </c>
    </row>
    <row r="20">
      <c r="B20" s="2" t="inlineStr">
        <is>
          <t>・「いまの連続」は、今日まで（今日の記録がまだなら昨日まで）何日続けて作業したかです。前の年から続いていれば、年をまたいで数えます。</t>
        </is>
      </c>
    </row>
    <row r="21">
      <c r="B21" s="2" t="inlineStr">
        <is>
          <t>・「最長の連続」と「作業した日数」は、選んだ年の中で数えます。</t>
        </is>
      </c>
    </row>
    <row r="22">
      <c r="B22" s="2" t="inlineStr">
        <is>
          <t>・見本（sample）の「いまの連続」は、開いた日によって0になります。</t>
        </is>
      </c>
    </row>
    <row r="23">
      <c r="B23" s="2" t="inlineStr">
        <is>
          <t>・過去の年を選んだときは、12月31日の時点の連続日数になります。</t>
        </is>
      </c>
    </row>
    <row r="24">
      <c r="B24" s="2" t="inlineStr"/>
    </row>
    <row r="25">
      <c r="B25" s="3" t="inlineStr">
        <is>
          <t>■ 保護をはずしたいとき</t>
        </is>
      </c>
    </row>
    <row r="26">
      <c r="B26" s="2" t="inlineStr">
        <is>
          <t>・Excel：「校閲」→「シート保護の解除」。パスワードは聞かれません。</t>
        </is>
      </c>
    </row>
    <row r="27">
      <c r="B27" s="2" t="inlineStr">
        <is>
          <t>・式をこわしてしまったら、BOOTHからもう一度ダウンロードした新しいファイルに、記録を貼り付けなおしてください（値だけ貼り付け）。</t>
        </is>
      </c>
    </row>
    <row r="28">
      <c r="B28" s="2" t="inlineStr"/>
    </row>
    <row r="29">
      <c r="B29" s="3" t="inlineStr">
        <is>
          <t>■ Google スプレッドシートで使うとき</t>
        </is>
      </c>
    </row>
    <row r="30">
      <c r="B30" s="2" t="inlineStr">
        <is>
          <t>・Google ドライブにこのファイルをアップロードし、右クリック →「アプリで開く」→「Google スプレッドシート」。</t>
        </is>
      </c>
    </row>
    <row r="31">
      <c r="B31" s="2" t="inlineStr">
        <is>
          <t>・「ファイル」→「Google スプレッドシートとして保存」すると、そのまま書きこめます。</t>
        </is>
      </c>
    </row>
    <row r="32">
      <c r="B32" s="2" t="inlineStr">
        <is>
          <t>・グラフの色や形は、Excelと少し違って見えることがあります。</t>
        </is>
      </c>
    </row>
    <row r="33">
      <c r="B33" s="2" t="inlineStr">
        <is>
          <t>・シートの保護は、Google スプレッドシートでは引き継がれないことがあります。式の入ったセルを消さないよう気をつけてください。</t>
        </is>
      </c>
    </row>
    <row r="34">
      <c r="B34" s="2" t="inlineStr"/>
    </row>
    <row r="35">
      <c r="B35" s="2" t="inlineStr">
        <is>
          <t>このファイルの構成と式は、AI（Claude）が作りました。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2" customWidth="1" min="4" max="4"/>
    <col width="3" customWidth="1" min="5" max="5"/>
    <col width="22" customWidth="1" min="6" max="6"/>
    <col width="15" customWidth="1" min="7" max="7"/>
    <col width="15" customWidth="1" min="8" max="8"/>
    <col width="3" customWidth="1" min="9" max="9"/>
    <col width="16" customWidth="1" min="10" max="10"/>
    <col width="12" customWidth="1" min="11" max="11"/>
    <col width="10" customWidth="1" min="12" max="12"/>
    <col hidden="1" width="13" customWidth="1" min="13" max="13"/>
    <col hidden="1" width="13" customWidth="1" min="14" max="14"/>
    <col hidden="1" width="13" customWidth="1" min="15" max="15"/>
  </cols>
  <sheetData>
    <row r="1">
      <c r="A1" s="4" t="inlineStr">
        <is>
          <t>創作の作業時間ログ ― 集計</t>
        </is>
      </c>
    </row>
    <row r="3">
      <c r="A3" s="5" t="inlineStr">
        <is>
          <t>対象年</t>
        </is>
      </c>
      <c r="B3" s="6" t="n"/>
      <c r="C3" s="7">
        <f>IF(B3="",YEAR(TODAY()),B3)</f>
        <v/>
      </c>
      <c r="D3" s="8" t="inlineStr">
        <is>
          <t>← 西暦で入れる。空なら今年</t>
        </is>
      </c>
    </row>
    <row r="5">
      <c r="A5" s="9" t="inlineStr">
        <is>
          <t>まとめ</t>
        </is>
      </c>
    </row>
    <row r="6">
      <c r="A6" s="5" t="inlineStr">
        <is>
          <t>合計（時間）</t>
        </is>
      </c>
      <c r="B6" s="10">
        <f>ROUND(SUM(B9:B20)/60,1)</f>
        <v/>
      </c>
      <c r="C6" s="5" t="inlineStr">
        <is>
          <t>作業した日数</t>
        </is>
      </c>
      <c r="D6" s="11">
        <f>SUMIF(日別!E2:E732,1,日別!C2:C732)</f>
        <v/>
      </c>
      <c r="F6" s="5" t="inlineStr">
        <is>
          <t>いまの連続</t>
        </is>
      </c>
      <c r="G6" s="11">
        <f>IF(日別!I4&lt;日別!I2,0,INDEX(日別!D2:D732,日別!I4-日別!I5+1))</f>
        <v/>
      </c>
    </row>
    <row r="7">
      <c r="F7" s="5" t="inlineStr">
        <is>
          <t>最長の連続</t>
        </is>
      </c>
      <c r="G7" s="11">
        <f>MAX(日別!F2:F732)</f>
        <v/>
      </c>
    </row>
    <row r="8">
      <c r="A8" s="9" t="inlineStr">
        <is>
          <t>月</t>
        </is>
      </c>
      <c r="B8" s="9" t="inlineStr">
        <is>
          <t>分</t>
        </is>
      </c>
      <c r="C8" s="9" t="inlineStr">
        <is>
          <t>時間</t>
        </is>
      </c>
      <c r="D8" s="9" t="inlineStr">
        <is>
          <t>作業した日</t>
        </is>
      </c>
      <c r="F8" s="9" t="inlineStr">
        <is>
          <t>作品名</t>
        </is>
      </c>
      <c r="G8" s="9" t="inlineStr">
        <is>
          <t>この年（時間）</t>
        </is>
      </c>
      <c r="H8" s="9" t="inlineStr">
        <is>
          <t>全期間（時間）</t>
        </is>
      </c>
      <c r="J8" s="9" t="inlineStr">
        <is>
          <t>作業の種類</t>
        </is>
      </c>
      <c r="K8" s="9" t="inlineStr">
        <is>
          <t>時間</t>
        </is>
      </c>
      <c r="L8" s="9" t="inlineStr">
        <is>
          <t>割合</t>
        </is>
      </c>
    </row>
    <row r="9">
      <c r="A9" s="12" t="inlineStr">
        <is>
          <t>1月</t>
        </is>
      </c>
      <c r="B9" s="12">
        <f>SUMIFS(記録!$D$2:$D$2001,記録!$A$2:$A$2001,"&gt;="&amp;DATE($C$3,1,1),記録!$A$2:$A$2001,"&lt;"&amp;DATE($C$3,1+1,1))</f>
        <v/>
      </c>
      <c r="C9" s="13">
        <f>ROUND(B9/60,1)</f>
        <v/>
      </c>
      <c r="D9" s="12">
        <f>SUMIFS(日別!$C$2:$C$732,日別!$A$2:$A$732,"&gt;="&amp;DATE($C$3,1,1),日別!$A$2:$A$732,"&lt;"&amp;DATE($C$3,1+1,1))</f>
        <v/>
      </c>
      <c r="F9" s="12">
        <f>IF(設定!A2="","",設定!A2)</f>
        <v/>
      </c>
      <c r="G9" s="13">
        <f>IF(F9="","",ROUND(SUMIFS(記録!$D$2:$D$2001,記録!$B$2:$B$2001,F9,記録!$A$2:$A$2001,"&gt;="&amp;DATE($C$3,1,1),記録!$A$2:$A$2001,"&lt;"&amp;DATE($C$3+1,1,1))/60,1))</f>
        <v/>
      </c>
      <c r="H9" s="13">
        <f>IF(F9="","",ROUND(SUMIF(記録!$B$2:$B$2001,F9,記録!$D$2:$D$2001)/60,1))</f>
        <v/>
      </c>
      <c r="J9" s="12">
        <f>IF(設定!C2="","",設定!C2)</f>
        <v/>
      </c>
      <c r="K9" s="13">
        <f>IF(J9="","",ROUND(SUMIFS(記録!$D$2:$D$2001,記録!$C$2:$C$2001,J9,記録!$A$2:$A$2001,"&gt;="&amp;DATE($C$3,1,1),記録!$A$2:$A$2001,"&lt;"&amp;DATE($C$3+1,1,1))/60,1))</f>
        <v/>
      </c>
      <c r="L9" s="14">
        <f>IF(OR(J9="",$B$21=0),"",SUMIFS(記録!$D$2:$D$2001,記録!$C$2:$C$2001,J9,記録!$A$2:$A$2001,"&gt;="&amp;DATE($C$3,1,1),記録!$A$2:$A$2001,"&lt;"&amp;DATE($C$3+1,1,1))/$B$21)</f>
        <v/>
      </c>
      <c r="M9">
        <f>IF(F9="",0,SUMIFS(記録!$D$2:$D$2001,記録!$B$2:$B$2001,F9,記録!$A$2:$A$2001,"&gt;="&amp;DATE($C$3,1,1),記録!$A$2:$A$2001,"&lt;"&amp;DATE($C$3+1,1,1)))</f>
        <v/>
      </c>
      <c r="N9">
        <f>IF(F9="",0,SUMIF(記録!$B$2:$B$2001,F9,記録!$D$2:$D$2001))</f>
        <v/>
      </c>
      <c r="O9">
        <f>IF(J9="",0,SUMIFS(記録!$D$2:$D$2001,記録!$C$2:$C$2001,J9,記録!$A$2:$A$2001,"&gt;="&amp;DATE($C$3,1,1),記録!$A$2:$A$2001,"&lt;"&amp;DATE($C$3+1,1,1)))</f>
        <v/>
      </c>
    </row>
    <row r="10">
      <c r="A10" s="12" t="inlineStr">
        <is>
          <t>2月</t>
        </is>
      </c>
      <c r="B10" s="12">
        <f>SUMIFS(記録!$D$2:$D$2001,記録!$A$2:$A$2001,"&gt;="&amp;DATE($C$3,2,1),記録!$A$2:$A$2001,"&lt;"&amp;DATE($C$3,2+1,1))</f>
        <v/>
      </c>
      <c r="C10" s="13">
        <f>ROUND(B10/60,1)</f>
        <v/>
      </c>
      <c r="D10" s="12">
        <f>SUMIFS(日別!$C$2:$C$732,日別!$A$2:$A$732,"&gt;="&amp;DATE($C$3,2,1),日別!$A$2:$A$732,"&lt;"&amp;DATE($C$3,2+1,1))</f>
        <v/>
      </c>
      <c r="F10" s="12">
        <f>IF(設定!A3="","",設定!A3)</f>
        <v/>
      </c>
      <c r="G10" s="13">
        <f>IF(F10="","",ROUND(SUMIFS(記録!$D$2:$D$2001,記録!$B$2:$B$2001,F10,記録!$A$2:$A$2001,"&gt;="&amp;DATE($C$3,1,1),記録!$A$2:$A$2001,"&lt;"&amp;DATE($C$3+1,1,1))/60,1))</f>
        <v/>
      </c>
      <c r="H10" s="13">
        <f>IF(F10="","",ROUND(SUMIF(記録!$B$2:$B$2001,F10,記録!$D$2:$D$2001)/60,1))</f>
        <v/>
      </c>
      <c r="J10" s="12">
        <f>IF(設定!C3="","",設定!C3)</f>
        <v/>
      </c>
      <c r="K10" s="13">
        <f>IF(J10="","",ROUND(SUMIFS(記録!$D$2:$D$2001,記録!$C$2:$C$2001,J10,記録!$A$2:$A$2001,"&gt;="&amp;DATE($C$3,1,1),記録!$A$2:$A$2001,"&lt;"&amp;DATE($C$3+1,1,1))/60,1))</f>
        <v/>
      </c>
      <c r="L10" s="14">
        <f>IF(OR(J10="",$B$21=0),"",SUMIFS(記録!$D$2:$D$2001,記録!$C$2:$C$2001,J10,記録!$A$2:$A$2001,"&gt;="&amp;DATE($C$3,1,1),記録!$A$2:$A$2001,"&lt;"&amp;DATE($C$3+1,1,1))/$B$21)</f>
        <v/>
      </c>
      <c r="M10">
        <f>IF(F10="",0,SUMIFS(記録!$D$2:$D$2001,記録!$B$2:$B$2001,F10,記録!$A$2:$A$2001,"&gt;="&amp;DATE($C$3,1,1),記録!$A$2:$A$2001,"&lt;"&amp;DATE($C$3+1,1,1)))</f>
        <v/>
      </c>
      <c r="N10">
        <f>IF(F10="",0,SUMIF(記録!$B$2:$B$2001,F10,記録!$D$2:$D$2001))</f>
        <v/>
      </c>
      <c r="O10">
        <f>IF(J10="",0,SUMIFS(記録!$D$2:$D$2001,記録!$C$2:$C$2001,J10,記録!$A$2:$A$2001,"&gt;="&amp;DATE($C$3,1,1),記録!$A$2:$A$2001,"&lt;"&amp;DATE($C$3+1,1,1)))</f>
        <v/>
      </c>
    </row>
    <row r="11">
      <c r="A11" s="12" t="inlineStr">
        <is>
          <t>3月</t>
        </is>
      </c>
      <c r="B11" s="12">
        <f>SUMIFS(記録!$D$2:$D$2001,記録!$A$2:$A$2001,"&gt;="&amp;DATE($C$3,3,1),記録!$A$2:$A$2001,"&lt;"&amp;DATE($C$3,3+1,1))</f>
        <v/>
      </c>
      <c r="C11" s="13">
        <f>ROUND(B11/60,1)</f>
        <v/>
      </c>
      <c r="D11" s="12">
        <f>SUMIFS(日別!$C$2:$C$732,日別!$A$2:$A$732,"&gt;="&amp;DATE($C$3,3,1),日別!$A$2:$A$732,"&lt;"&amp;DATE($C$3,3+1,1))</f>
        <v/>
      </c>
      <c r="F11" s="12">
        <f>IF(設定!A4="","",設定!A4)</f>
        <v/>
      </c>
      <c r="G11" s="13">
        <f>IF(F11="","",ROUND(SUMIFS(記録!$D$2:$D$2001,記録!$B$2:$B$2001,F11,記録!$A$2:$A$2001,"&gt;="&amp;DATE($C$3,1,1),記録!$A$2:$A$2001,"&lt;"&amp;DATE($C$3+1,1,1))/60,1))</f>
        <v/>
      </c>
      <c r="H11" s="13">
        <f>IF(F11="","",ROUND(SUMIF(記録!$B$2:$B$2001,F11,記録!$D$2:$D$2001)/60,1))</f>
        <v/>
      </c>
      <c r="J11" s="12">
        <f>IF(設定!C4="","",設定!C4)</f>
        <v/>
      </c>
      <c r="K11" s="13">
        <f>IF(J11="","",ROUND(SUMIFS(記録!$D$2:$D$2001,記録!$C$2:$C$2001,J11,記録!$A$2:$A$2001,"&gt;="&amp;DATE($C$3,1,1),記録!$A$2:$A$2001,"&lt;"&amp;DATE($C$3+1,1,1))/60,1))</f>
        <v/>
      </c>
      <c r="L11" s="14">
        <f>IF(OR(J11="",$B$21=0),"",SUMIFS(記録!$D$2:$D$2001,記録!$C$2:$C$2001,J11,記録!$A$2:$A$2001,"&gt;="&amp;DATE($C$3,1,1),記録!$A$2:$A$2001,"&lt;"&amp;DATE($C$3+1,1,1))/$B$21)</f>
        <v/>
      </c>
      <c r="M11">
        <f>IF(F11="",0,SUMIFS(記録!$D$2:$D$2001,記録!$B$2:$B$2001,F11,記録!$A$2:$A$2001,"&gt;="&amp;DATE($C$3,1,1),記録!$A$2:$A$2001,"&lt;"&amp;DATE($C$3+1,1,1)))</f>
        <v/>
      </c>
      <c r="N11">
        <f>IF(F11="",0,SUMIF(記録!$B$2:$B$2001,F11,記録!$D$2:$D$2001))</f>
        <v/>
      </c>
      <c r="O11">
        <f>IF(J11="",0,SUMIFS(記録!$D$2:$D$2001,記録!$C$2:$C$2001,J11,記録!$A$2:$A$2001,"&gt;="&amp;DATE($C$3,1,1),記録!$A$2:$A$2001,"&lt;"&amp;DATE($C$3+1,1,1)))</f>
        <v/>
      </c>
    </row>
    <row r="12">
      <c r="A12" s="12" t="inlineStr">
        <is>
          <t>4月</t>
        </is>
      </c>
      <c r="B12" s="12">
        <f>SUMIFS(記録!$D$2:$D$2001,記録!$A$2:$A$2001,"&gt;="&amp;DATE($C$3,4,1),記録!$A$2:$A$2001,"&lt;"&amp;DATE($C$3,4+1,1))</f>
        <v/>
      </c>
      <c r="C12" s="13">
        <f>ROUND(B12/60,1)</f>
        <v/>
      </c>
      <c r="D12" s="12">
        <f>SUMIFS(日別!$C$2:$C$732,日別!$A$2:$A$732,"&gt;="&amp;DATE($C$3,4,1),日別!$A$2:$A$732,"&lt;"&amp;DATE($C$3,4+1,1))</f>
        <v/>
      </c>
      <c r="F12" s="12">
        <f>IF(設定!A5="","",設定!A5)</f>
        <v/>
      </c>
      <c r="G12" s="13">
        <f>IF(F12="","",ROUND(SUMIFS(記録!$D$2:$D$2001,記録!$B$2:$B$2001,F12,記録!$A$2:$A$2001,"&gt;="&amp;DATE($C$3,1,1),記録!$A$2:$A$2001,"&lt;"&amp;DATE($C$3+1,1,1))/60,1))</f>
        <v/>
      </c>
      <c r="H12" s="13">
        <f>IF(F12="","",ROUND(SUMIF(記録!$B$2:$B$2001,F12,記録!$D$2:$D$2001)/60,1))</f>
        <v/>
      </c>
      <c r="J12" s="12">
        <f>IF(設定!C5="","",設定!C5)</f>
        <v/>
      </c>
      <c r="K12" s="13">
        <f>IF(J12="","",ROUND(SUMIFS(記録!$D$2:$D$2001,記録!$C$2:$C$2001,J12,記録!$A$2:$A$2001,"&gt;="&amp;DATE($C$3,1,1),記録!$A$2:$A$2001,"&lt;"&amp;DATE($C$3+1,1,1))/60,1))</f>
        <v/>
      </c>
      <c r="L12" s="14">
        <f>IF(OR(J12="",$B$21=0),"",SUMIFS(記録!$D$2:$D$2001,記録!$C$2:$C$2001,J12,記録!$A$2:$A$2001,"&gt;="&amp;DATE($C$3,1,1),記録!$A$2:$A$2001,"&lt;"&amp;DATE($C$3+1,1,1))/$B$21)</f>
        <v/>
      </c>
      <c r="M12">
        <f>IF(F12="",0,SUMIFS(記録!$D$2:$D$2001,記録!$B$2:$B$2001,F12,記録!$A$2:$A$2001,"&gt;="&amp;DATE($C$3,1,1),記録!$A$2:$A$2001,"&lt;"&amp;DATE($C$3+1,1,1)))</f>
        <v/>
      </c>
      <c r="N12">
        <f>IF(F12="",0,SUMIF(記録!$B$2:$B$2001,F12,記録!$D$2:$D$2001))</f>
        <v/>
      </c>
      <c r="O12">
        <f>IF(J12="",0,SUMIFS(記録!$D$2:$D$2001,記録!$C$2:$C$2001,J12,記録!$A$2:$A$2001,"&gt;="&amp;DATE($C$3,1,1),記録!$A$2:$A$2001,"&lt;"&amp;DATE($C$3+1,1,1)))</f>
        <v/>
      </c>
    </row>
    <row r="13">
      <c r="A13" s="12" t="inlineStr">
        <is>
          <t>5月</t>
        </is>
      </c>
      <c r="B13" s="12">
        <f>SUMIFS(記録!$D$2:$D$2001,記録!$A$2:$A$2001,"&gt;="&amp;DATE($C$3,5,1),記録!$A$2:$A$2001,"&lt;"&amp;DATE($C$3,5+1,1))</f>
        <v/>
      </c>
      <c r="C13" s="13">
        <f>ROUND(B13/60,1)</f>
        <v/>
      </c>
      <c r="D13" s="12">
        <f>SUMIFS(日別!$C$2:$C$732,日別!$A$2:$A$732,"&gt;="&amp;DATE($C$3,5,1),日別!$A$2:$A$732,"&lt;"&amp;DATE($C$3,5+1,1))</f>
        <v/>
      </c>
      <c r="F13" s="12">
        <f>IF(設定!A6="","",設定!A6)</f>
        <v/>
      </c>
      <c r="G13" s="13">
        <f>IF(F13="","",ROUND(SUMIFS(記録!$D$2:$D$2001,記録!$B$2:$B$2001,F13,記録!$A$2:$A$2001,"&gt;="&amp;DATE($C$3,1,1),記録!$A$2:$A$2001,"&lt;"&amp;DATE($C$3+1,1,1))/60,1))</f>
        <v/>
      </c>
      <c r="H13" s="13">
        <f>IF(F13="","",ROUND(SUMIF(記録!$B$2:$B$2001,F13,記録!$D$2:$D$2001)/60,1))</f>
        <v/>
      </c>
      <c r="J13" s="12">
        <f>IF(設定!C6="","",設定!C6)</f>
        <v/>
      </c>
      <c r="K13" s="13">
        <f>IF(J13="","",ROUND(SUMIFS(記録!$D$2:$D$2001,記録!$C$2:$C$2001,J13,記録!$A$2:$A$2001,"&gt;="&amp;DATE($C$3,1,1),記録!$A$2:$A$2001,"&lt;"&amp;DATE($C$3+1,1,1))/60,1))</f>
        <v/>
      </c>
      <c r="L13" s="14">
        <f>IF(OR(J13="",$B$21=0),"",SUMIFS(記録!$D$2:$D$2001,記録!$C$2:$C$2001,J13,記録!$A$2:$A$2001,"&gt;="&amp;DATE($C$3,1,1),記録!$A$2:$A$2001,"&lt;"&amp;DATE($C$3+1,1,1))/$B$21)</f>
        <v/>
      </c>
      <c r="M13">
        <f>IF(F13="",0,SUMIFS(記録!$D$2:$D$2001,記録!$B$2:$B$2001,F13,記録!$A$2:$A$2001,"&gt;="&amp;DATE($C$3,1,1),記録!$A$2:$A$2001,"&lt;"&amp;DATE($C$3+1,1,1)))</f>
        <v/>
      </c>
      <c r="N13">
        <f>IF(F13="",0,SUMIF(記録!$B$2:$B$2001,F13,記録!$D$2:$D$2001))</f>
        <v/>
      </c>
      <c r="O13">
        <f>IF(J13="",0,SUMIFS(記録!$D$2:$D$2001,記録!$C$2:$C$2001,J13,記録!$A$2:$A$2001,"&gt;="&amp;DATE($C$3,1,1),記録!$A$2:$A$2001,"&lt;"&amp;DATE($C$3+1,1,1)))</f>
        <v/>
      </c>
    </row>
    <row r="14">
      <c r="A14" s="12" t="inlineStr">
        <is>
          <t>6月</t>
        </is>
      </c>
      <c r="B14" s="12">
        <f>SUMIFS(記録!$D$2:$D$2001,記録!$A$2:$A$2001,"&gt;="&amp;DATE($C$3,6,1),記録!$A$2:$A$2001,"&lt;"&amp;DATE($C$3,6+1,1))</f>
        <v/>
      </c>
      <c r="C14" s="13">
        <f>ROUND(B14/60,1)</f>
        <v/>
      </c>
      <c r="D14" s="12">
        <f>SUMIFS(日別!$C$2:$C$732,日別!$A$2:$A$732,"&gt;="&amp;DATE($C$3,6,1),日別!$A$2:$A$732,"&lt;"&amp;DATE($C$3,6+1,1))</f>
        <v/>
      </c>
      <c r="F14" s="12">
        <f>IF(設定!A7="","",設定!A7)</f>
        <v/>
      </c>
      <c r="G14" s="13">
        <f>IF(F14="","",ROUND(SUMIFS(記録!$D$2:$D$2001,記録!$B$2:$B$2001,F14,記録!$A$2:$A$2001,"&gt;="&amp;DATE($C$3,1,1),記録!$A$2:$A$2001,"&lt;"&amp;DATE($C$3+1,1,1))/60,1))</f>
        <v/>
      </c>
      <c r="H14" s="13">
        <f>IF(F14="","",ROUND(SUMIF(記録!$B$2:$B$2001,F14,記録!$D$2:$D$2001)/60,1))</f>
        <v/>
      </c>
      <c r="J14" s="12">
        <f>IF(設定!C7="","",設定!C7)</f>
        <v/>
      </c>
      <c r="K14" s="13">
        <f>IF(J14="","",ROUND(SUMIFS(記録!$D$2:$D$2001,記録!$C$2:$C$2001,J14,記録!$A$2:$A$2001,"&gt;="&amp;DATE($C$3,1,1),記録!$A$2:$A$2001,"&lt;"&amp;DATE($C$3+1,1,1))/60,1))</f>
        <v/>
      </c>
      <c r="L14" s="14">
        <f>IF(OR(J14="",$B$21=0),"",SUMIFS(記録!$D$2:$D$2001,記録!$C$2:$C$2001,J14,記録!$A$2:$A$2001,"&gt;="&amp;DATE($C$3,1,1),記録!$A$2:$A$2001,"&lt;"&amp;DATE($C$3+1,1,1))/$B$21)</f>
        <v/>
      </c>
      <c r="M14">
        <f>IF(F14="",0,SUMIFS(記録!$D$2:$D$2001,記録!$B$2:$B$2001,F14,記録!$A$2:$A$2001,"&gt;="&amp;DATE($C$3,1,1),記録!$A$2:$A$2001,"&lt;"&amp;DATE($C$3+1,1,1)))</f>
        <v/>
      </c>
      <c r="N14">
        <f>IF(F14="",0,SUMIF(記録!$B$2:$B$2001,F14,記録!$D$2:$D$2001))</f>
        <v/>
      </c>
      <c r="O14">
        <f>IF(J14="",0,SUMIFS(記録!$D$2:$D$2001,記録!$C$2:$C$2001,J14,記録!$A$2:$A$2001,"&gt;="&amp;DATE($C$3,1,1),記録!$A$2:$A$2001,"&lt;"&amp;DATE($C$3+1,1,1)))</f>
        <v/>
      </c>
    </row>
    <row r="15">
      <c r="A15" s="12" t="inlineStr">
        <is>
          <t>7月</t>
        </is>
      </c>
      <c r="B15" s="12">
        <f>SUMIFS(記録!$D$2:$D$2001,記録!$A$2:$A$2001,"&gt;="&amp;DATE($C$3,7,1),記録!$A$2:$A$2001,"&lt;"&amp;DATE($C$3,7+1,1))</f>
        <v/>
      </c>
      <c r="C15" s="13">
        <f>ROUND(B15/60,1)</f>
        <v/>
      </c>
      <c r="D15" s="12">
        <f>SUMIFS(日別!$C$2:$C$732,日別!$A$2:$A$732,"&gt;="&amp;DATE($C$3,7,1),日別!$A$2:$A$732,"&lt;"&amp;DATE($C$3,7+1,1))</f>
        <v/>
      </c>
      <c r="F15" s="12">
        <f>IF(設定!A8="","",設定!A8)</f>
        <v/>
      </c>
      <c r="G15" s="13">
        <f>IF(F15="","",ROUND(SUMIFS(記録!$D$2:$D$2001,記録!$B$2:$B$2001,F15,記録!$A$2:$A$2001,"&gt;="&amp;DATE($C$3,1,1),記録!$A$2:$A$2001,"&lt;"&amp;DATE($C$3+1,1,1))/60,1))</f>
        <v/>
      </c>
      <c r="H15" s="13">
        <f>IF(F15="","",ROUND(SUMIF(記録!$B$2:$B$2001,F15,記録!$D$2:$D$2001)/60,1))</f>
        <v/>
      </c>
      <c r="J15" s="12">
        <f>IF(設定!C8="","",設定!C8)</f>
        <v/>
      </c>
      <c r="K15" s="13">
        <f>IF(J15="","",ROUND(SUMIFS(記録!$D$2:$D$2001,記録!$C$2:$C$2001,J15,記録!$A$2:$A$2001,"&gt;="&amp;DATE($C$3,1,1),記録!$A$2:$A$2001,"&lt;"&amp;DATE($C$3+1,1,1))/60,1))</f>
        <v/>
      </c>
      <c r="L15" s="14">
        <f>IF(OR(J15="",$B$21=0),"",SUMIFS(記録!$D$2:$D$2001,記録!$C$2:$C$2001,J15,記録!$A$2:$A$2001,"&gt;="&amp;DATE($C$3,1,1),記録!$A$2:$A$2001,"&lt;"&amp;DATE($C$3+1,1,1))/$B$21)</f>
        <v/>
      </c>
      <c r="M15">
        <f>IF(F15="",0,SUMIFS(記録!$D$2:$D$2001,記録!$B$2:$B$2001,F15,記録!$A$2:$A$2001,"&gt;="&amp;DATE($C$3,1,1),記録!$A$2:$A$2001,"&lt;"&amp;DATE($C$3+1,1,1)))</f>
        <v/>
      </c>
      <c r="N15">
        <f>IF(F15="",0,SUMIF(記録!$B$2:$B$2001,F15,記録!$D$2:$D$2001))</f>
        <v/>
      </c>
      <c r="O15">
        <f>IF(J15="",0,SUMIFS(記録!$D$2:$D$2001,記録!$C$2:$C$2001,J15,記録!$A$2:$A$2001,"&gt;="&amp;DATE($C$3,1,1),記録!$A$2:$A$2001,"&lt;"&amp;DATE($C$3+1,1,1)))</f>
        <v/>
      </c>
    </row>
    <row r="16">
      <c r="A16" s="12" t="inlineStr">
        <is>
          <t>8月</t>
        </is>
      </c>
      <c r="B16" s="12">
        <f>SUMIFS(記録!$D$2:$D$2001,記録!$A$2:$A$2001,"&gt;="&amp;DATE($C$3,8,1),記録!$A$2:$A$2001,"&lt;"&amp;DATE($C$3,8+1,1))</f>
        <v/>
      </c>
      <c r="C16" s="13">
        <f>ROUND(B16/60,1)</f>
        <v/>
      </c>
      <c r="D16" s="12">
        <f>SUMIFS(日別!$C$2:$C$732,日別!$A$2:$A$732,"&gt;="&amp;DATE($C$3,8,1),日別!$A$2:$A$732,"&lt;"&amp;DATE($C$3,8+1,1))</f>
        <v/>
      </c>
      <c r="F16" s="12">
        <f>IF(設定!A9="","",設定!A9)</f>
        <v/>
      </c>
      <c r="G16" s="13">
        <f>IF(F16="","",ROUND(SUMIFS(記録!$D$2:$D$2001,記録!$B$2:$B$2001,F16,記録!$A$2:$A$2001,"&gt;="&amp;DATE($C$3,1,1),記録!$A$2:$A$2001,"&lt;"&amp;DATE($C$3+1,1,1))/60,1))</f>
        <v/>
      </c>
      <c r="H16" s="13">
        <f>IF(F16="","",ROUND(SUMIF(記録!$B$2:$B$2001,F16,記録!$D$2:$D$2001)/60,1))</f>
        <v/>
      </c>
      <c r="J16" s="12">
        <f>IF(設定!C9="","",設定!C9)</f>
        <v/>
      </c>
      <c r="K16" s="13">
        <f>IF(J16="","",ROUND(SUMIFS(記録!$D$2:$D$2001,記録!$C$2:$C$2001,J16,記録!$A$2:$A$2001,"&gt;="&amp;DATE($C$3,1,1),記録!$A$2:$A$2001,"&lt;"&amp;DATE($C$3+1,1,1))/60,1))</f>
        <v/>
      </c>
      <c r="L16" s="14">
        <f>IF(OR(J16="",$B$21=0),"",SUMIFS(記録!$D$2:$D$2001,記録!$C$2:$C$2001,J16,記録!$A$2:$A$2001,"&gt;="&amp;DATE($C$3,1,1),記録!$A$2:$A$2001,"&lt;"&amp;DATE($C$3+1,1,1))/$B$21)</f>
        <v/>
      </c>
      <c r="M16">
        <f>IF(F16="",0,SUMIFS(記録!$D$2:$D$2001,記録!$B$2:$B$2001,F16,記録!$A$2:$A$2001,"&gt;="&amp;DATE($C$3,1,1),記録!$A$2:$A$2001,"&lt;"&amp;DATE($C$3+1,1,1)))</f>
        <v/>
      </c>
      <c r="N16">
        <f>IF(F16="",0,SUMIF(記録!$B$2:$B$2001,F16,記録!$D$2:$D$2001))</f>
        <v/>
      </c>
      <c r="O16">
        <f>IF(J16="",0,SUMIFS(記録!$D$2:$D$2001,記録!$C$2:$C$2001,J16,記録!$A$2:$A$2001,"&gt;="&amp;DATE($C$3,1,1),記録!$A$2:$A$2001,"&lt;"&amp;DATE($C$3+1,1,1)))</f>
        <v/>
      </c>
    </row>
    <row r="17">
      <c r="A17" s="12" t="inlineStr">
        <is>
          <t>9月</t>
        </is>
      </c>
      <c r="B17" s="12">
        <f>SUMIFS(記録!$D$2:$D$2001,記録!$A$2:$A$2001,"&gt;="&amp;DATE($C$3,9,1),記録!$A$2:$A$2001,"&lt;"&amp;DATE($C$3,9+1,1))</f>
        <v/>
      </c>
      <c r="C17" s="13">
        <f>ROUND(B17/60,1)</f>
        <v/>
      </c>
      <c r="D17" s="12">
        <f>SUMIFS(日別!$C$2:$C$732,日別!$A$2:$A$732,"&gt;="&amp;DATE($C$3,9,1),日別!$A$2:$A$732,"&lt;"&amp;DATE($C$3,9+1,1))</f>
        <v/>
      </c>
      <c r="F17" s="12">
        <f>IF(設定!A10="","",設定!A10)</f>
        <v/>
      </c>
      <c r="G17" s="13">
        <f>IF(F17="","",ROUND(SUMIFS(記録!$D$2:$D$2001,記録!$B$2:$B$2001,F17,記録!$A$2:$A$2001,"&gt;="&amp;DATE($C$3,1,1),記録!$A$2:$A$2001,"&lt;"&amp;DATE($C$3+1,1,1))/60,1))</f>
        <v/>
      </c>
      <c r="H17" s="13">
        <f>IF(F17="","",ROUND(SUMIF(記録!$B$2:$B$2001,F17,記録!$D$2:$D$2001)/60,1))</f>
        <v/>
      </c>
      <c r="J17" s="12">
        <f>IF(設定!C10="","",設定!C10)</f>
        <v/>
      </c>
      <c r="K17" s="13">
        <f>IF(J17="","",ROUND(SUMIFS(記録!$D$2:$D$2001,記録!$C$2:$C$2001,J17,記録!$A$2:$A$2001,"&gt;="&amp;DATE($C$3,1,1),記録!$A$2:$A$2001,"&lt;"&amp;DATE($C$3+1,1,1))/60,1))</f>
        <v/>
      </c>
      <c r="L17" s="14">
        <f>IF(OR(J17="",$B$21=0),"",SUMIFS(記録!$D$2:$D$2001,記録!$C$2:$C$2001,J17,記録!$A$2:$A$2001,"&gt;="&amp;DATE($C$3,1,1),記録!$A$2:$A$2001,"&lt;"&amp;DATE($C$3+1,1,1))/$B$21)</f>
        <v/>
      </c>
      <c r="M17">
        <f>IF(F17="",0,SUMIFS(記録!$D$2:$D$2001,記録!$B$2:$B$2001,F17,記録!$A$2:$A$2001,"&gt;="&amp;DATE($C$3,1,1),記録!$A$2:$A$2001,"&lt;"&amp;DATE($C$3+1,1,1)))</f>
        <v/>
      </c>
      <c r="N17">
        <f>IF(F17="",0,SUMIF(記録!$B$2:$B$2001,F17,記録!$D$2:$D$2001))</f>
        <v/>
      </c>
      <c r="O17">
        <f>IF(J17="",0,SUMIFS(記録!$D$2:$D$2001,記録!$C$2:$C$2001,J17,記録!$A$2:$A$2001,"&gt;="&amp;DATE($C$3,1,1),記録!$A$2:$A$2001,"&lt;"&amp;DATE($C$3+1,1,1)))</f>
        <v/>
      </c>
    </row>
    <row r="18">
      <c r="A18" s="12" t="inlineStr">
        <is>
          <t>10月</t>
        </is>
      </c>
      <c r="B18" s="12">
        <f>SUMIFS(記録!$D$2:$D$2001,記録!$A$2:$A$2001,"&gt;="&amp;DATE($C$3,10,1),記録!$A$2:$A$2001,"&lt;"&amp;DATE($C$3,10+1,1))</f>
        <v/>
      </c>
      <c r="C18" s="13">
        <f>ROUND(B18/60,1)</f>
        <v/>
      </c>
      <c r="D18" s="12">
        <f>SUMIFS(日別!$C$2:$C$732,日別!$A$2:$A$732,"&gt;="&amp;DATE($C$3,10,1),日別!$A$2:$A$732,"&lt;"&amp;DATE($C$3,10+1,1))</f>
        <v/>
      </c>
      <c r="F18" s="12">
        <f>IF(設定!A11="","",設定!A11)</f>
        <v/>
      </c>
      <c r="G18" s="13">
        <f>IF(F18="","",ROUND(SUMIFS(記録!$D$2:$D$2001,記録!$B$2:$B$2001,F18,記録!$A$2:$A$2001,"&gt;="&amp;DATE($C$3,1,1),記録!$A$2:$A$2001,"&lt;"&amp;DATE($C$3+1,1,1))/60,1))</f>
        <v/>
      </c>
      <c r="H18" s="13">
        <f>IF(F18="","",ROUND(SUMIF(記録!$B$2:$B$2001,F18,記録!$D$2:$D$2001)/60,1))</f>
        <v/>
      </c>
      <c r="J18" s="12">
        <f>IF(設定!C11="","",設定!C11)</f>
        <v/>
      </c>
      <c r="K18" s="13">
        <f>IF(J18="","",ROUND(SUMIFS(記録!$D$2:$D$2001,記録!$C$2:$C$2001,J18,記録!$A$2:$A$2001,"&gt;="&amp;DATE($C$3,1,1),記録!$A$2:$A$2001,"&lt;"&amp;DATE($C$3+1,1,1))/60,1))</f>
        <v/>
      </c>
      <c r="L18" s="14">
        <f>IF(OR(J18="",$B$21=0),"",SUMIFS(記録!$D$2:$D$2001,記録!$C$2:$C$2001,J18,記録!$A$2:$A$2001,"&gt;="&amp;DATE($C$3,1,1),記録!$A$2:$A$2001,"&lt;"&amp;DATE($C$3+1,1,1))/$B$21)</f>
        <v/>
      </c>
      <c r="M18">
        <f>IF(F18="",0,SUMIFS(記録!$D$2:$D$2001,記録!$B$2:$B$2001,F18,記録!$A$2:$A$2001,"&gt;="&amp;DATE($C$3,1,1),記録!$A$2:$A$2001,"&lt;"&amp;DATE($C$3+1,1,1)))</f>
        <v/>
      </c>
      <c r="N18">
        <f>IF(F18="",0,SUMIF(記録!$B$2:$B$2001,F18,記録!$D$2:$D$2001))</f>
        <v/>
      </c>
      <c r="O18">
        <f>IF(J18="",0,SUMIFS(記録!$D$2:$D$2001,記録!$C$2:$C$2001,J18,記録!$A$2:$A$2001,"&gt;="&amp;DATE($C$3,1,1),記録!$A$2:$A$2001,"&lt;"&amp;DATE($C$3+1,1,1)))</f>
        <v/>
      </c>
    </row>
    <row r="19">
      <c r="A19" s="12" t="inlineStr">
        <is>
          <t>11月</t>
        </is>
      </c>
      <c r="B19" s="12">
        <f>SUMIFS(記録!$D$2:$D$2001,記録!$A$2:$A$2001,"&gt;="&amp;DATE($C$3,11,1),記録!$A$2:$A$2001,"&lt;"&amp;DATE($C$3,11+1,1))</f>
        <v/>
      </c>
      <c r="C19" s="13">
        <f>ROUND(B19/60,1)</f>
        <v/>
      </c>
      <c r="D19" s="12">
        <f>SUMIFS(日別!$C$2:$C$732,日別!$A$2:$A$732,"&gt;="&amp;DATE($C$3,11,1),日別!$A$2:$A$732,"&lt;"&amp;DATE($C$3,11+1,1))</f>
        <v/>
      </c>
      <c r="F19" s="12">
        <f>IF(設定!A12="","",設定!A12)</f>
        <v/>
      </c>
      <c r="G19" s="13">
        <f>IF(F19="","",ROUND(SUMIFS(記録!$D$2:$D$2001,記録!$B$2:$B$2001,F19,記録!$A$2:$A$2001,"&gt;="&amp;DATE($C$3,1,1),記録!$A$2:$A$2001,"&lt;"&amp;DATE($C$3+1,1,1))/60,1))</f>
        <v/>
      </c>
      <c r="H19" s="13">
        <f>IF(F19="","",ROUND(SUMIF(記録!$B$2:$B$2001,F19,記録!$D$2:$D$2001)/60,1))</f>
        <v/>
      </c>
      <c r="J19" s="12">
        <f>IF(設定!C12="","",設定!C12)</f>
        <v/>
      </c>
      <c r="K19" s="13">
        <f>IF(J19="","",ROUND(SUMIFS(記録!$D$2:$D$2001,記録!$C$2:$C$2001,J19,記録!$A$2:$A$2001,"&gt;="&amp;DATE($C$3,1,1),記録!$A$2:$A$2001,"&lt;"&amp;DATE($C$3+1,1,1))/60,1))</f>
        <v/>
      </c>
      <c r="L19" s="14">
        <f>IF(OR(J19="",$B$21=0),"",SUMIFS(記録!$D$2:$D$2001,記録!$C$2:$C$2001,J19,記録!$A$2:$A$2001,"&gt;="&amp;DATE($C$3,1,1),記録!$A$2:$A$2001,"&lt;"&amp;DATE($C$3+1,1,1))/$B$21)</f>
        <v/>
      </c>
      <c r="M19">
        <f>IF(F19="",0,SUMIFS(記録!$D$2:$D$2001,記録!$B$2:$B$2001,F19,記録!$A$2:$A$2001,"&gt;="&amp;DATE($C$3,1,1),記録!$A$2:$A$2001,"&lt;"&amp;DATE($C$3+1,1,1)))</f>
        <v/>
      </c>
      <c r="N19">
        <f>IF(F19="",0,SUMIF(記録!$B$2:$B$2001,F19,記録!$D$2:$D$2001))</f>
        <v/>
      </c>
      <c r="O19">
        <f>IF(J19="",0,SUMIFS(記録!$D$2:$D$2001,記録!$C$2:$C$2001,J19,記録!$A$2:$A$2001,"&gt;="&amp;DATE($C$3,1,1),記録!$A$2:$A$2001,"&lt;"&amp;DATE($C$3+1,1,1)))</f>
        <v/>
      </c>
    </row>
    <row r="20">
      <c r="A20" s="12" t="inlineStr">
        <is>
          <t>12月</t>
        </is>
      </c>
      <c r="B20" s="12">
        <f>SUMIFS(記録!$D$2:$D$2001,記録!$A$2:$A$2001,"&gt;="&amp;DATE($C$3,12,1),記録!$A$2:$A$2001,"&lt;"&amp;DATE($C$3,12+1,1))</f>
        <v/>
      </c>
      <c r="C20" s="13">
        <f>ROUND(B20/60,1)</f>
        <v/>
      </c>
      <c r="D20" s="12">
        <f>SUMIFS(日別!$C$2:$C$732,日別!$A$2:$A$732,"&gt;="&amp;DATE($C$3,12,1),日別!$A$2:$A$732,"&lt;"&amp;DATE($C$3,12+1,1))</f>
        <v/>
      </c>
      <c r="F20" s="12">
        <f>IF(設定!A13="","",設定!A13)</f>
        <v/>
      </c>
      <c r="G20" s="13">
        <f>IF(F20="","",ROUND(SUMIFS(記録!$D$2:$D$2001,記録!$B$2:$B$2001,F20,記録!$A$2:$A$2001,"&gt;="&amp;DATE($C$3,1,1),記録!$A$2:$A$2001,"&lt;"&amp;DATE($C$3+1,1,1))/60,1))</f>
        <v/>
      </c>
      <c r="H20" s="13">
        <f>IF(F20="","",ROUND(SUMIF(記録!$B$2:$B$2001,F20,記録!$D$2:$D$2001)/60,1))</f>
        <v/>
      </c>
      <c r="J20" s="12">
        <f>IF(設定!C13="","",設定!C13)</f>
        <v/>
      </c>
      <c r="K20" s="13">
        <f>IF(J20="","",ROUND(SUMIFS(記録!$D$2:$D$2001,記録!$C$2:$C$2001,J20,記録!$A$2:$A$2001,"&gt;="&amp;DATE($C$3,1,1),記録!$A$2:$A$2001,"&lt;"&amp;DATE($C$3+1,1,1))/60,1))</f>
        <v/>
      </c>
      <c r="L20" s="14">
        <f>IF(OR(J20="",$B$21=0),"",SUMIFS(記録!$D$2:$D$2001,記録!$C$2:$C$2001,J20,記録!$A$2:$A$2001,"&gt;="&amp;DATE($C$3,1,1),記録!$A$2:$A$2001,"&lt;"&amp;DATE($C$3+1,1,1))/$B$21)</f>
        <v/>
      </c>
      <c r="M20">
        <f>IF(F20="",0,SUMIFS(記録!$D$2:$D$2001,記録!$B$2:$B$2001,F20,記録!$A$2:$A$2001,"&gt;="&amp;DATE($C$3,1,1),記録!$A$2:$A$2001,"&lt;"&amp;DATE($C$3+1,1,1)))</f>
        <v/>
      </c>
      <c r="N20">
        <f>IF(F20="",0,SUMIF(記録!$B$2:$B$2001,F20,記録!$D$2:$D$2001))</f>
        <v/>
      </c>
      <c r="O20">
        <f>IF(J20="",0,SUMIFS(記録!$D$2:$D$2001,記録!$C$2:$C$2001,J20,記録!$A$2:$A$2001,"&gt;="&amp;DATE($C$3,1,1),記録!$A$2:$A$2001,"&lt;"&amp;DATE($C$3+1,1,1)))</f>
        <v/>
      </c>
    </row>
    <row r="21">
      <c r="A21" s="15" t="inlineStr">
        <is>
          <t>合計</t>
        </is>
      </c>
      <c r="B21" s="16">
        <f>SUM(B9:B20)</f>
        <v/>
      </c>
      <c r="C21" s="17">
        <f>ROUND(B21/60,1)</f>
        <v/>
      </c>
      <c r="D21" s="16">
        <f>SUM(D9:D20)</f>
        <v/>
      </c>
      <c r="F21" s="12">
        <f>IF(設定!A14="","",設定!A14)</f>
        <v/>
      </c>
      <c r="G21" s="13">
        <f>IF(F21="","",ROUND(SUMIFS(記録!$D$2:$D$2001,記録!$B$2:$B$2001,F21,記録!$A$2:$A$2001,"&gt;="&amp;DATE($C$3,1,1),記録!$A$2:$A$2001,"&lt;"&amp;DATE($C$3+1,1,1))/60,1))</f>
        <v/>
      </c>
      <c r="H21" s="13">
        <f>IF(F21="","",ROUND(SUMIF(記録!$B$2:$B$2001,F21,記録!$D$2:$D$2001)/60,1))</f>
        <v/>
      </c>
      <c r="J21" s="18" t="inlineStr">
        <is>
          <t>設定にない種類</t>
        </is>
      </c>
      <c r="K21" s="17">
        <f>ROUND(($B$21-SUM(O9:O20))/60,1)</f>
        <v/>
      </c>
      <c r="L21" s="19">
        <f>IF($B$21=0,"",($B$21-SUM(O9:O20))/$B$21)</f>
        <v/>
      </c>
      <c r="M21">
        <f>IF(F21="",0,SUMIFS(記録!$D$2:$D$2001,記録!$B$2:$B$2001,F21,記録!$A$2:$A$2001,"&gt;="&amp;DATE($C$3,1,1),記録!$A$2:$A$2001,"&lt;"&amp;DATE($C$3+1,1,1)))</f>
        <v/>
      </c>
      <c r="N21">
        <f>IF(F21="",0,SUMIF(記録!$B$2:$B$2001,F21,記録!$D$2:$D$2001))</f>
        <v/>
      </c>
    </row>
    <row r="22">
      <c r="F22" s="12">
        <f>IF(設定!A15="","",設定!A15)</f>
        <v/>
      </c>
      <c r="G22" s="13">
        <f>IF(F22="","",ROUND(SUMIFS(記録!$D$2:$D$2001,記録!$B$2:$B$2001,F22,記録!$A$2:$A$2001,"&gt;="&amp;DATE($C$3,1,1),記録!$A$2:$A$2001,"&lt;"&amp;DATE($C$3+1,1,1))/60,1))</f>
        <v/>
      </c>
      <c r="H22" s="13">
        <f>IF(F22="","",ROUND(SUMIF(記録!$B$2:$B$2001,F22,記録!$D$2:$D$2001)/60,1))</f>
        <v/>
      </c>
      <c r="M22">
        <f>IF(F22="",0,SUMIFS(記録!$D$2:$D$2001,記録!$B$2:$B$2001,F22,記録!$A$2:$A$2001,"&gt;="&amp;DATE($C$3,1,1),記録!$A$2:$A$2001,"&lt;"&amp;DATE($C$3+1,1,1)))</f>
        <v/>
      </c>
      <c r="N22">
        <f>IF(F22="",0,SUMIF(記録!$B$2:$B$2001,F22,記録!$D$2:$D$2001))</f>
        <v/>
      </c>
    </row>
    <row r="23">
      <c r="F23" s="12">
        <f>IF(設定!A16="","",設定!A16)</f>
        <v/>
      </c>
      <c r="G23" s="13">
        <f>IF(F23="","",ROUND(SUMIFS(記録!$D$2:$D$2001,記録!$B$2:$B$2001,F23,記録!$A$2:$A$2001,"&gt;="&amp;DATE($C$3,1,1),記録!$A$2:$A$2001,"&lt;"&amp;DATE($C$3+1,1,1))/60,1))</f>
        <v/>
      </c>
      <c r="H23" s="13">
        <f>IF(F23="","",ROUND(SUMIF(記録!$B$2:$B$2001,F23,記録!$D$2:$D$2001)/60,1))</f>
        <v/>
      </c>
      <c r="M23">
        <f>IF(F23="",0,SUMIFS(記録!$D$2:$D$2001,記録!$B$2:$B$2001,F23,記録!$A$2:$A$2001,"&gt;="&amp;DATE($C$3,1,1),記録!$A$2:$A$2001,"&lt;"&amp;DATE($C$3+1,1,1)))</f>
        <v/>
      </c>
      <c r="N23">
        <f>IF(F23="",0,SUMIF(記録!$B$2:$B$2001,F23,記録!$D$2:$D$2001))</f>
        <v/>
      </c>
    </row>
    <row r="24">
      <c r="F24" s="12">
        <f>IF(設定!A17="","",設定!A17)</f>
        <v/>
      </c>
      <c r="G24" s="13">
        <f>IF(F24="","",ROUND(SUMIFS(記録!$D$2:$D$2001,記録!$B$2:$B$2001,F24,記録!$A$2:$A$2001,"&gt;="&amp;DATE($C$3,1,1),記録!$A$2:$A$2001,"&lt;"&amp;DATE($C$3+1,1,1))/60,1))</f>
        <v/>
      </c>
      <c r="H24" s="13">
        <f>IF(F24="","",ROUND(SUMIF(記録!$B$2:$B$2001,F24,記録!$D$2:$D$2001)/60,1))</f>
        <v/>
      </c>
      <c r="M24">
        <f>IF(F24="",0,SUMIFS(記録!$D$2:$D$2001,記録!$B$2:$B$2001,F24,記録!$A$2:$A$2001,"&gt;="&amp;DATE($C$3,1,1),記録!$A$2:$A$2001,"&lt;"&amp;DATE($C$3+1,1,1)))</f>
        <v/>
      </c>
      <c r="N24">
        <f>IF(F24="",0,SUMIF(記録!$B$2:$B$2001,F24,記録!$D$2:$D$2001))</f>
        <v/>
      </c>
    </row>
    <row r="25">
      <c r="F25" s="12">
        <f>IF(設定!A18="","",設定!A18)</f>
        <v/>
      </c>
      <c r="G25" s="13">
        <f>IF(F25="","",ROUND(SUMIFS(記録!$D$2:$D$2001,記録!$B$2:$B$2001,F25,記録!$A$2:$A$2001,"&gt;="&amp;DATE($C$3,1,1),記録!$A$2:$A$2001,"&lt;"&amp;DATE($C$3+1,1,1))/60,1))</f>
        <v/>
      </c>
      <c r="H25" s="13">
        <f>IF(F25="","",ROUND(SUMIF(記録!$B$2:$B$2001,F25,記録!$D$2:$D$2001)/60,1))</f>
        <v/>
      </c>
      <c r="M25">
        <f>IF(F25="",0,SUMIFS(記録!$D$2:$D$2001,記録!$B$2:$B$2001,F25,記録!$A$2:$A$2001,"&gt;="&amp;DATE($C$3,1,1),記録!$A$2:$A$2001,"&lt;"&amp;DATE($C$3+1,1,1)))</f>
        <v/>
      </c>
      <c r="N25">
        <f>IF(F25="",0,SUMIF(記録!$B$2:$B$2001,F25,記録!$D$2:$D$2001))</f>
        <v/>
      </c>
    </row>
    <row r="26">
      <c r="F26" s="12">
        <f>IF(設定!A19="","",設定!A19)</f>
        <v/>
      </c>
      <c r="G26" s="13">
        <f>IF(F26="","",ROUND(SUMIFS(記録!$D$2:$D$2001,記録!$B$2:$B$2001,F26,記録!$A$2:$A$2001,"&gt;="&amp;DATE($C$3,1,1),記録!$A$2:$A$2001,"&lt;"&amp;DATE($C$3+1,1,1))/60,1))</f>
        <v/>
      </c>
      <c r="H26" s="13">
        <f>IF(F26="","",ROUND(SUMIF(記録!$B$2:$B$2001,F26,記録!$D$2:$D$2001)/60,1))</f>
        <v/>
      </c>
      <c r="M26">
        <f>IF(F26="",0,SUMIFS(記録!$D$2:$D$2001,記録!$B$2:$B$2001,F26,記録!$A$2:$A$2001,"&gt;="&amp;DATE($C$3,1,1),記録!$A$2:$A$2001,"&lt;"&amp;DATE($C$3+1,1,1)))</f>
        <v/>
      </c>
      <c r="N26">
        <f>IF(F26="",0,SUMIF(記録!$B$2:$B$2001,F26,記録!$D$2:$D$2001))</f>
        <v/>
      </c>
    </row>
    <row r="27">
      <c r="F27" s="12">
        <f>IF(設定!A20="","",設定!A20)</f>
        <v/>
      </c>
      <c r="G27" s="13">
        <f>IF(F27="","",ROUND(SUMIFS(記録!$D$2:$D$2001,記録!$B$2:$B$2001,F27,記録!$A$2:$A$2001,"&gt;="&amp;DATE($C$3,1,1),記録!$A$2:$A$2001,"&lt;"&amp;DATE($C$3+1,1,1))/60,1))</f>
        <v/>
      </c>
      <c r="H27" s="13">
        <f>IF(F27="","",ROUND(SUMIF(記録!$B$2:$B$2001,F27,記録!$D$2:$D$2001)/60,1))</f>
        <v/>
      </c>
      <c r="M27">
        <f>IF(F27="",0,SUMIFS(記録!$D$2:$D$2001,記録!$B$2:$B$2001,F27,記録!$A$2:$A$2001,"&gt;="&amp;DATE($C$3,1,1),記録!$A$2:$A$2001,"&lt;"&amp;DATE($C$3+1,1,1)))</f>
        <v/>
      </c>
      <c r="N27">
        <f>IF(F27="",0,SUMIF(記録!$B$2:$B$2001,F27,記録!$D$2:$D$2001))</f>
        <v/>
      </c>
    </row>
    <row r="28">
      <c r="F28" s="12">
        <f>IF(設定!A21="","",設定!A21)</f>
        <v/>
      </c>
      <c r="G28" s="13">
        <f>IF(F28="","",ROUND(SUMIFS(記録!$D$2:$D$2001,記録!$B$2:$B$2001,F28,記録!$A$2:$A$2001,"&gt;="&amp;DATE($C$3,1,1),記録!$A$2:$A$2001,"&lt;"&amp;DATE($C$3+1,1,1))/60,1))</f>
        <v/>
      </c>
      <c r="H28" s="13">
        <f>IF(F28="","",ROUND(SUMIF(記録!$B$2:$B$2001,F28,記録!$D$2:$D$2001)/60,1))</f>
        <v/>
      </c>
      <c r="M28">
        <f>IF(F28="",0,SUMIFS(記録!$D$2:$D$2001,記録!$B$2:$B$2001,F28,記録!$A$2:$A$2001,"&gt;="&amp;DATE($C$3,1,1),記録!$A$2:$A$2001,"&lt;"&amp;DATE($C$3+1,1,1)))</f>
        <v/>
      </c>
      <c r="N28">
        <f>IF(F28="",0,SUMIF(記録!$B$2:$B$2001,F28,記録!$D$2:$D$2001))</f>
        <v/>
      </c>
    </row>
    <row r="29">
      <c r="F29" s="18" t="inlineStr">
        <is>
          <t>設定にない作品名</t>
        </is>
      </c>
      <c r="G29" s="17">
        <f>ROUND((SUMIFS(記録!$D$2:$D$2001,記録!$A$2:$A$2001,"&gt;="&amp;DATE($C$3,1,1),記録!$A$2:$A$2001,"&lt;"&amp;DATE($C$3+1,1,1))-SUM(M9:M28))/60,1)</f>
        <v/>
      </c>
      <c r="H29" s="17">
        <f>ROUND((SUM(記録!$D$2:$D$2001)-SUM(N9:N28))/60,1)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1">
    <dataValidation sqref="B3" showDropDown="0" showInputMessage="0" showErrorMessage="1" allowBlank="0" errorTitle="対象年" error="2026 のように西暦4けたで入れてください" type="whole" operator="between">
      <formula1>2000</formula1>
      <formula2>2100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10" customWidth="1" min="4" max="4"/>
    <col width="36" customWidth="1" min="5" max="5"/>
  </cols>
  <sheetData>
    <row r="1">
      <c r="A1" s="9" t="inlineStr">
        <is>
          <t>日付</t>
        </is>
      </c>
      <c r="B1" s="9" t="inlineStr">
        <is>
          <t>作品名</t>
        </is>
      </c>
      <c r="C1" s="9" t="inlineStr">
        <is>
          <t>作業の種類</t>
        </is>
      </c>
      <c r="D1" s="9" t="inlineStr">
        <is>
          <t>時間（分）</t>
        </is>
      </c>
      <c r="E1" s="9" t="inlineStr">
        <is>
          <t>メモ</t>
        </is>
      </c>
    </row>
    <row r="2">
      <c r="A2" s="20" t="n"/>
      <c r="B2" s="21" t="n"/>
      <c r="C2" s="21" t="n"/>
      <c r="D2" s="22" t="n"/>
      <c r="E2" s="23" t="n"/>
    </row>
    <row r="3">
      <c r="A3" s="24" t="n"/>
      <c r="B3" s="25" t="n"/>
      <c r="C3" s="25" t="n"/>
      <c r="D3" s="26" t="n"/>
      <c r="E3" s="27" t="n"/>
    </row>
    <row r="4">
      <c r="A4" s="20" t="n"/>
      <c r="B4" s="21" t="n"/>
      <c r="C4" s="21" t="n"/>
      <c r="D4" s="22" t="n"/>
      <c r="E4" s="23" t="n"/>
    </row>
    <row r="5">
      <c r="A5" s="24" t="n"/>
      <c r="B5" s="25" t="n"/>
      <c r="C5" s="25" t="n"/>
      <c r="D5" s="26" t="n"/>
      <c r="E5" s="27" t="n"/>
    </row>
    <row r="6">
      <c r="A6" s="20" t="n"/>
      <c r="B6" s="21" t="n"/>
      <c r="C6" s="21" t="n"/>
      <c r="D6" s="22" t="n"/>
      <c r="E6" s="23" t="n"/>
    </row>
    <row r="7">
      <c r="A7" s="24" t="n"/>
      <c r="B7" s="25" t="n"/>
      <c r="C7" s="25" t="n"/>
      <c r="D7" s="26" t="n"/>
      <c r="E7" s="27" t="n"/>
    </row>
    <row r="8">
      <c r="A8" s="20" t="n"/>
      <c r="B8" s="21" t="n"/>
      <c r="C8" s="21" t="n"/>
      <c r="D8" s="22" t="n"/>
      <c r="E8" s="23" t="n"/>
    </row>
    <row r="9">
      <c r="A9" s="24" t="n"/>
      <c r="B9" s="25" t="n"/>
      <c r="C9" s="25" t="n"/>
      <c r="D9" s="26" t="n"/>
      <c r="E9" s="27" t="n"/>
    </row>
    <row r="10">
      <c r="A10" s="20" t="n"/>
      <c r="B10" s="21" t="n"/>
      <c r="C10" s="21" t="n"/>
      <c r="D10" s="22" t="n"/>
      <c r="E10" s="23" t="n"/>
    </row>
    <row r="11">
      <c r="A11" s="24" t="n"/>
      <c r="B11" s="25" t="n"/>
      <c r="C11" s="25" t="n"/>
      <c r="D11" s="26" t="n"/>
      <c r="E11" s="27" t="n"/>
    </row>
    <row r="12">
      <c r="A12" s="20" t="n"/>
      <c r="B12" s="21" t="n"/>
      <c r="C12" s="21" t="n"/>
      <c r="D12" s="22" t="n"/>
      <c r="E12" s="23" t="n"/>
    </row>
    <row r="13">
      <c r="A13" s="24" t="n"/>
      <c r="B13" s="25" t="n"/>
      <c r="C13" s="25" t="n"/>
      <c r="D13" s="26" t="n"/>
      <c r="E13" s="27" t="n"/>
    </row>
    <row r="14">
      <c r="A14" s="20" t="n"/>
      <c r="B14" s="21" t="n"/>
      <c r="C14" s="21" t="n"/>
      <c r="D14" s="22" t="n"/>
      <c r="E14" s="23" t="n"/>
    </row>
    <row r="15">
      <c r="A15" s="24" t="n"/>
      <c r="B15" s="25" t="n"/>
      <c r="C15" s="25" t="n"/>
      <c r="D15" s="26" t="n"/>
      <c r="E15" s="27" t="n"/>
    </row>
    <row r="16">
      <c r="A16" s="20" t="n"/>
      <c r="B16" s="21" t="n"/>
      <c r="C16" s="21" t="n"/>
      <c r="D16" s="22" t="n"/>
      <c r="E16" s="23" t="n"/>
    </row>
    <row r="17">
      <c r="A17" s="24" t="n"/>
      <c r="B17" s="25" t="n"/>
      <c r="C17" s="25" t="n"/>
      <c r="D17" s="26" t="n"/>
      <c r="E17" s="27" t="n"/>
    </row>
    <row r="18">
      <c r="A18" s="20" t="n"/>
      <c r="B18" s="21" t="n"/>
      <c r="C18" s="21" t="n"/>
      <c r="D18" s="22" t="n"/>
      <c r="E18" s="23" t="n"/>
    </row>
    <row r="19">
      <c r="A19" s="24" t="n"/>
      <c r="B19" s="25" t="n"/>
      <c r="C19" s="25" t="n"/>
      <c r="D19" s="26" t="n"/>
      <c r="E19" s="27" t="n"/>
    </row>
    <row r="20">
      <c r="A20" s="20" t="n"/>
      <c r="B20" s="21" t="n"/>
      <c r="C20" s="21" t="n"/>
      <c r="D20" s="22" t="n"/>
      <c r="E20" s="23" t="n"/>
    </row>
    <row r="21">
      <c r="A21" s="24" t="n"/>
      <c r="B21" s="25" t="n"/>
      <c r="C21" s="25" t="n"/>
      <c r="D21" s="26" t="n"/>
      <c r="E21" s="27" t="n"/>
    </row>
    <row r="22">
      <c r="A22" s="20" t="n"/>
      <c r="B22" s="21" t="n"/>
      <c r="C22" s="21" t="n"/>
      <c r="D22" s="22" t="n"/>
      <c r="E22" s="23" t="n"/>
    </row>
    <row r="23">
      <c r="A23" s="24" t="n"/>
      <c r="B23" s="25" t="n"/>
      <c r="C23" s="25" t="n"/>
      <c r="D23" s="26" t="n"/>
      <c r="E23" s="27" t="n"/>
    </row>
    <row r="24">
      <c r="A24" s="20" t="n"/>
      <c r="B24" s="21" t="n"/>
      <c r="C24" s="21" t="n"/>
      <c r="D24" s="22" t="n"/>
      <c r="E24" s="23" t="n"/>
    </row>
    <row r="25">
      <c r="A25" s="24" t="n"/>
      <c r="B25" s="25" t="n"/>
      <c r="C25" s="25" t="n"/>
      <c r="D25" s="26" t="n"/>
      <c r="E25" s="27" t="n"/>
    </row>
    <row r="26">
      <c r="A26" s="20" t="n"/>
      <c r="B26" s="21" t="n"/>
      <c r="C26" s="21" t="n"/>
      <c r="D26" s="22" t="n"/>
      <c r="E26" s="23" t="n"/>
    </row>
    <row r="27">
      <c r="A27" s="24" t="n"/>
      <c r="B27" s="25" t="n"/>
      <c r="C27" s="25" t="n"/>
      <c r="D27" s="26" t="n"/>
      <c r="E27" s="27" t="n"/>
    </row>
    <row r="28">
      <c r="A28" s="20" t="n"/>
      <c r="B28" s="21" t="n"/>
      <c r="C28" s="21" t="n"/>
      <c r="D28" s="22" t="n"/>
      <c r="E28" s="23" t="n"/>
    </row>
    <row r="29">
      <c r="A29" s="24" t="n"/>
      <c r="B29" s="25" t="n"/>
      <c r="C29" s="25" t="n"/>
      <c r="D29" s="26" t="n"/>
      <c r="E29" s="27" t="n"/>
    </row>
    <row r="30">
      <c r="A30" s="20" t="n"/>
      <c r="B30" s="21" t="n"/>
      <c r="C30" s="21" t="n"/>
      <c r="D30" s="22" t="n"/>
      <c r="E30" s="23" t="n"/>
    </row>
    <row r="31">
      <c r="A31" s="24" t="n"/>
      <c r="B31" s="25" t="n"/>
      <c r="C31" s="25" t="n"/>
      <c r="D31" s="26" t="n"/>
      <c r="E31" s="27" t="n"/>
    </row>
    <row r="32">
      <c r="A32" s="20" t="n"/>
      <c r="B32" s="21" t="n"/>
      <c r="C32" s="21" t="n"/>
      <c r="D32" s="22" t="n"/>
      <c r="E32" s="23" t="n"/>
    </row>
    <row r="33">
      <c r="A33" s="24" t="n"/>
      <c r="B33" s="25" t="n"/>
      <c r="C33" s="25" t="n"/>
      <c r="D33" s="26" t="n"/>
      <c r="E33" s="27" t="n"/>
    </row>
    <row r="34">
      <c r="A34" s="20" t="n"/>
      <c r="B34" s="21" t="n"/>
      <c r="C34" s="21" t="n"/>
      <c r="D34" s="22" t="n"/>
      <c r="E34" s="23" t="n"/>
    </row>
    <row r="35">
      <c r="A35" s="24" t="n"/>
      <c r="B35" s="25" t="n"/>
      <c r="C35" s="25" t="n"/>
      <c r="D35" s="26" t="n"/>
      <c r="E35" s="27" t="n"/>
    </row>
    <row r="36">
      <c r="A36" s="20" t="n"/>
      <c r="B36" s="21" t="n"/>
      <c r="C36" s="21" t="n"/>
      <c r="D36" s="22" t="n"/>
      <c r="E36" s="23" t="n"/>
    </row>
    <row r="37">
      <c r="A37" s="24" t="n"/>
      <c r="B37" s="25" t="n"/>
      <c r="C37" s="25" t="n"/>
      <c r="D37" s="26" t="n"/>
      <c r="E37" s="27" t="n"/>
    </row>
    <row r="38">
      <c r="A38" s="20" t="n"/>
      <c r="B38" s="21" t="n"/>
      <c r="C38" s="21" t="n"/>
      <c r="D38" s="22" t="n"/>
      <c r="E38" s="23" t="n"/>
    </row>
    <row r="39">
      <c r="A39" s="24" t="n"/>
      <c r="B39" s="25" t="n"/>
      <c r="C39" s="25" t="n"/>
      <c r="D39" s="26" t="n"/>
      <c r="E39" s="27" t="n"/>
    </row>
    <row r="40">
      <c r="A40" s="20" t="n"/>
      <c r="B40" s="21" t="n"/>
      <c r="C40" s="21" t="n"/>
      <c r="D40" s="22" t="n"/>
      <c r="E40" s="23" t="n"/>
    </row>
    <row r="41">
      <c r="A41" s="24" t="n"/>
      <c r="B41" s="25" t="n"/>
      <c r="C41" s="25" t="n"/>
      <c r="D41" s="26" t="n"/>
      <c r="E41" s="27" t="n"/>
    </row>
    <row r="42">
      <c r="A42" s="20" t="n"/>
      <c r="B42" s="21" t="n"/>
      <c r="C42" s="21" t="n"/>
      <c r="D42" s="22" t="n"/>
      <c r="E42" s="23" t="n"/>
    </row>
    <row r="43">
      <c r="A43" s="24" t="n"/>
      <c r="B43" s="25" t="n"/>
      <c r="C43" s="25" t="n"/>
      <c r="D43" s="26" t="n"/>
      <c r="E43" s="27" t="n"/>
    </row>
    <row r="44">
      <c r="A44" s="20" t="n"/>
      <c r="B44" s="21" t="n"/>
      <c r="C44" s="21" t="n"/>
      <c r="D44" s="22" t="n"/>
      <c r="E44" s="23" t="n"/>
    </row>
    <row r="45">
      <c r="A45" s="24" t="n"/>
      <c r="B45" s="25" t="n"/>
      <c r="C45" s="25" t="n"/>
      <c r="D45" s="26" t="n"/>
      <c r="E45" s="27" t="n"/>
    </row>
    <row r="46">
      <c r="A46" s="20" t="n"/>
      <c r="B46" s="21" t="n"/>
      <c r="C46" s="21" t="n"/>
      <c r="D46" s="22" t="n"/>
      <c r="E46" s="23" t="n"/>
    </row>
    <row r="47">
      <c r="A47" s="24" t="n"/>
      <c r="B47" s="25" t="n"/>
      <c r="C47" s="25" t="n"/>
      <c r="D47" s="26" t="n"/>
      <c r="E47" s="27" t="n"/>
    </row>
    <row r="48">
      <c r="A48" s="20" t="n"/>
      <c r="B48" s="21" t="n"/>
      <c r="C48" s="21" t="n"/>
      <c r="D48" s="22" t="n"/>
      <c r="E48" s="23" t="n"/>
    </row>
    <row r="49">
      <c r="A49" s="24" t="n"/>
      <c r="B49" s="25" t="n"/>
      <c r="C49" s="25" t="n"/>
      <c r="D49" s="26" t="n"/>
      <c r="E49" s="27" t="n"/>
    </row>
    <row r="50">
      <c r="A50" s="20" t="n"/>
      <c r="B50" s="21" t="n"/>
      <c r="C50" s="21" t="n"/>
      <c r="D50" s="22" t="n"/>
      <c r="E50" s="23" t="n"/>
    </row>
    <row r="51">
      <c r="A51" s="24" t="n"/>
      <c r="B51" s="25" t="n"/>
      <c r="C51" s="25" t="n"/>
      <c r="D51" s="26" t="n"/>
      <c r="E51" s="27" t="n"/>
    </row>
    <row r="52">
      <c r="A52" s="20" t="n"/>
      <c r="B52" s="21" t="n"/>
      <c r="C52" s="21" t="n"/>
      <c r="D52" s="22" t="n"/>
      <c r="E52" s="23" t="n"/>
    </row>
    <row r="53">
      <c r="A53" s="24" t="n"/>
      <c r="B53" s="25" t="n"/>
      <c r="C53" s="25" t="n"/>
      <c r="D53" s="26" t="n"/>
      <c r="E53" s="27" t="n"/>
    </row>
    <row r="54">
      <c r="A54" s="20" t="n"/>
      <c r="B54" s="21" t="n"/>
      <c r="C54" s="21" t="n"/>
      <c r="D54" s="22" t="n"/>
      <c r="E54" s="23" t="n"/>
    </row>
    <row r="55">
      <c r="A55" s="24" t="n"/>
      <c r="B55" s="25" t="n"/>
      <c r="C55" s="25" t="n"/>
      <c r="D55" s="26" t="n"/>
      <c r="E55" s="27" t="n"/>
    </row>
    <row r="56">
      <c r="A56" s="20" t="n"/>
      <c r="B56" s="21" t="n"/>
      <c r="C56" s="21" t="n"/>
      <c r="D56" s="22" t="n"/>
      <c r="E56" s="23" t="n"/>
    </row>
    <row r="57">
      <c r="A57" s="24" t="n"/>
      <c r="B57" s="25" t="n"/>
      <c r="C57" s="25" t="n"/>
      <c r="D57" s="26" t="n"/>
      <c r="E57" s="27" t="n"/>
    </row>
    <row r="58">
      <c r="A58" s="20" t="n"/>
      <c r="B58" s="21" t="n"/>
      <c r="C58" s="21" t="n"/>
      <c r="D58" s="22" t="n"/>
      <c r="E58" s="23" t="n"/>
    </row>
    <row r="59">
      <c r="A59" s="24" t="n"/>
      <c r="B59" s="25" t="n"/>
      <c r="C59" s="25" t="n"/>
      <c r="D59" s="26" t="n"/>
      <c r="E59" s="27" t="n"/>
    </row>
    <row r="60">
      <c r="A60" s="20" t="n"/>
      <c r="B60" s="21" t="n"/>
      <c r="C60" s="21" t="n"/>
      <c r="D60" s="22" t="n"/>
      <c r="E60" s="23" t="n"/>
    </row>
    <row r="61">
      <c r="A61" s="24" t="n"/>
      <c r="B61" s="25" t="n"/>
      <c r="C61" s="25" t="n"/>
      <c r="D61" s="26" t="n"/>
      <c r="E61" s="27" t="n"/>
    </row>
    <row r="62">
      <c r="A62" s="20" t="n"/>
      <c r="B62" s="21" t="n"/>
      <c r="C62" s="21" t="n"/>
      <c r="D62" s="22" t="n"/>
      <c r="E62" s="23" t="n"/>
    </row>
    <row r="63">
      <c r="A63" s="24" t="n"/>
      <c r="B63" s="25" t="n"/>
      <c r="C63" s="25" t="n"/>
      <c r="D63" s="26" t="n"/>
      <c r="E63" s="27" t="n"/>
    </row>
    <row r="64">
      <c r="A64" s="20" t="n"/>
      <c r="B64" s="21" t="n"/>
      <c r="C64" s="21" t="n"/>
      <c r="D64" s="22" t="n"/>
      <c r="E64" s="23" t="n"/>
    </row>
    <row r="65">
      <c r="A65" s="24" t="n"/>
      <c r="B65" s="25" t="n"/>
      <c r="C65" s="25" t="n"/>
      <c r="D65" s="26" t="n"/>
      <c r="E65" s="27" t="n"/>
    </row>
    <row r="66">
      <c r="A66" s="20" t="n"/>
      <c r="B66" s="21" t="n"/>
      <c r="C66" s="21" t="n"/>
      <c r="D66" s="22" t="n"/>
      <c r="E66" s="23" t="n"/>
    </row>
    <row r="67">
      <c r="A67" s="24" t="n"/>
      <c r="B67" s="25" t="n"/>
      <c r="C67" s="25" t="n"/>
      <c r="D67" s="26" t="n"/>
      <c r="E67" s="27" t="n"/>
    </row>
    <row r="68">
      <c r="A68" s="20" t="n"/>
      <c r="B68" s="21" t="n"/>
      <c r="C68" s="21" t="n"/>
      <c r="D68" s="22" t="n"/>
      <c r="E68" s="23" t="n"/>
    </row>
    <row r="69">
      <c r="A69" s="24" t="n"/>
      <c r="B69" s="25" t="n"/>
      <c r="C69" s="25" t="n"/>
      <c r="D69" s="26" t="n"/>
      <c r="E69" s="27" t="n"/>
    </row>
    <row r="70">
      <c r="A70" s="20" t="n"/>
      <c r="B70" s="21" t="n"/>
      <c r="C70" s="21" t="n"/>
      <c r="D70" s="22" t="n"/>
      <c r="E70" s="23" t="n"/>
    </row>
    <row r="71">
      <c r="A71" s="24" t="n"/>
      <c r="B71" s="25" t="n"/>
      <c r="C71" s="25" t="n"/>
      <c r="D71" s="26" t="n"/>
      <c r="E71" s="27" t="n"/>
    </row>
    <row r="72">
      <c r="A72" s="20" t="n"/>
      <c r="B72" s="21" t="n"/>
      <c r="C72" s="21" t="n"/>
      <c r="D72" s="22" t="n"/>
      <c r="E72" s="23" t="n"/>
    </row>
    <row r="73">
      <c r="A73" s="24" t="n"/>
      <c r="B73" s="25" t="n"/>
      <c r="C73" s="25" t="n"/>
      <c r="D73" s="26" t="n"/>
      <c r="E73" s="27" t="n"/>
    </row>
    <row r="74">
      <c r="A74" s="20" t="n"/>
      <c r="B74" s="21" t="n"/>
      <c r="C74" s="21" t="n"/>
      <c r="D74" s="22" t="n"/>
      <c r="E74" s="23" t="n"/>
    </row>
    <row r="75">
      <c r="A75" s="24" t="n"/>
      <c r="B75" s="25" t="n"/>
      <c r="C75" s="25" t="n"/>
      <c r="D75" s="26" t="n"/>
      <c r="E75" s="27" t="n"/>
    </row>
    <row r="76">
      <c r="A76" s="20" t="n"/>
      <c r="B76" s="21" t="n"/>
      <c r="C76" s="21" t="n"/>
      <c r="D76" s="22" t="n"/>
      <c r="E76" s="23" t="n"/>
    </row>
    <row r="77">
      <c r="A77" s="24" t="n"/>
      <c r="B77" s="25" t="n"/>
      <c r="C77" s="25" t="n"/>
      <c r="D77" s="26" t="n"/>
      <c r="E77" s="27" t="n"/>
    </row>
    <row r="78">
      <c r="A78" s="20" t="n"/>
      <c r="B78" s="21" t="n"/>
      <c r="C78" s="21" t="n"/>
      <c r="D78" s="22" t="n"/>
      <c r="E78" s="23" t="n"/>
    </row>
    <row r="79">
      <c r="A79" s="24" t="n"/>
      <c r="B79" s="25" t="n"/>
      <c r="C79" s="25" t="n"/>
      <c r="D79" s="26" t="n"/>
      <c r="E79" s="27" t="n"/>
    </row>
    <row r="80">
      <c r="A80" s="20" t="n"/>
      <c r="B80" s="21" t="n"/>
      <c r="C80" s="21" t="n"/>
      <c r="D80" s="22" t="n"/>
      <c r="E80" s="23" t="n"/>
    </row>
    <row r="81">
      <c r="A81" s="24" t="n"/>
      <c r="B81" s="25" t="n"/>
      <c r="C81" s="25" t="n"/>
      <c r="D81" s="26" t="n"/>
      <c r="E81" s="27" t="n"/>
    </row>
    <row r="82">
      <c r="A82" s="20" t="n"/>
      <c r="B82" s="21" t="n"/>
      <c r="C82" s="21" t="n"/>
      <c r="D82" s="22" t="n"/>
      <c r="E82" s="23" t="n"/>
    </row>
    <row r="83">
      <c r="A83" s="24" t="n"/>
      <c r="B83" s="25" t="n"/>
      <c r="C83" s="25" t="n"/>
      <c r="D83" s="26" t="n"/>
      <c r="E83" s="27" t="n"/>
    </row>
    <row r="84">
      <c r="A84" s="20" t="n"/>
      <c r="B84" s="21" t="n"/>
      <c r="C84" s="21" t="n"/>
      <c r="D84" s="22" t="n"/>
      <c r="E84" s="23" t="n"/>
    </row>
    <row r="85">
      <c r="A85" s="24" t="n"/>
      <c r="B85" s="25" t="n"/>
      <c r="C85" s="25" t="n"/>
      <c r="D85" s="26" t="n"/>
      <c r="E85" s="27" t="n"/>
    </row>
    <row r="86">
      <c r="A86" s="20" t="n"/>
      <c r="B86" s="21" t="n"/>
      <c r="C86" s="21" t="n"/>
      <c r="D86" s="22" t="n"/>
      <c r="E86" s="23" t="n"/>
    </row>
    <row r="87">
      <c r="A87" s="24" t="n"/>
      <c r="B87" s="25" t="n"/>
      <c r="C87" s="25" t="n"/>
      <c r="D87" s="26" t="n"/>
      <c r="E87" s="27" t="n"/>
    </row>
    <row r="88">
      <c r="A88" s="20" t="n"/>
      <c r="B88" s="21" t="n"/>
      <c r="C88" s="21" t="n"/>
      <c r="D88" s="22" t="n"/>
      <c r="E88" s="23" t="n"/>
    </row>
    <row r="89">
      <c r="A89" s="24" t="n"/>
      <c r="B89" s="25" t="n"/>
      <c r="C89" s="25" t="n"/>
      <c r="D89" s="26" t="n"/>
      <c r="E89" s="27" t="n"/>
    </row>
    <row r="90">
      <c r="A90" s="20" t="n"/>
      <c r="B90" s="21" t="n"/>
      <c r="C90" s="21" t="n"/>
      <c r="D90" s="22" t="n"/>
      <c r="E90" s="23" t="n"/>
    </row>
    <row r="91">
      <c r="A91" s="24" t="n"/>
      <c r="B91" s="25" t="n"/>
      <c r="C91" s="25" t="n"/>
      <c r="D91" s="26" t="n"/>
      <c r="E91" s="27" t="n"/>
    </row>
    <row r="92">
      <c r="A92" s="20" t="n"/>
      <c r="B92" s="21" t="n"/>
      <c r="C92" s="21" t="n"/>
      <c r="D92" s="22" t="n"/>
      <c r="E92" s="23" t="n"/>
    </row>
    <row r="93">
      <c r="A93" s="24" t="n"/>
      <c r="B93" s="25" t="n"/>
      <c r="C93" s="25" t="n"/>
      <c r="D93" s="26" t="n"/>
      <c r="E93" s="27" t="n"/>
    </row>
    <row r="94">
      <c r="A94" s="20" t="n"/>
      <c r="B94" s="21" t="n"/>
      <c r="C94" s="21" t="n"/>
      <c r="D94" s="22" t="n"/>
      <c r="E94" s="23" t="n"/>
    </row>
    <row r="95">
      <c r="A95" s="24" t="n"/>
      <c r="B95" s="25" t="n"/>
      <c r="C95" s="25" t="n"/>
      <c r="D95" s="26" t="n"/>
      <c r="E95" s="27" t="n"/>
    </row>
    <row r="96">
      <c r="A96" s="20" t="n"/>
      <c r="B96" s="21" t="n"/>
      <c r="C96" s="21" t="n"/>
      <c r="D96" s="22" t="n"/>
      <c r="E96" s="23" t="n"/>
    </row>
    <row r="97">
      <c r="A97" s="24" t="n"/>
      <c r="B97" s="25" t="n"/>
      <c r="C97" s="25" t="n"/>
      <c r="D97" s="26" t="n"/>
      <c r="E97" s="27" t="n"/>
    </row>
    <row r="98">
      <c r="A98" s="20" t="n"/>
      <c r="B98" s="21" t="n"/>
      <c r="C98" s="21" t="n"/>
      <c r="D98" s="22" t="n"/>
      <c r="E98" s="23" t="n"/>
    </row>
    <row r="99">
      <c r="A99" s="24" t="n"/>
      <c r="B99" s="25" t="n"/>
      <c r="C99" s="25" t="n"/>
      <c r="D99" s="26" t="n"/>
      <c r="E99" s="27" t="n"/>
    </row>
    <row r="100">
      <c r="A100" s="20" t="n"/>
      <c r="B100" s="21" t="n"/>
      <c r="C100" s="21" t="n"/>
      <c r="D100" s="22" t="n"/>
      <c r="E100" s="23" t="n"/>
    </row>
    <row r="101">
      <c r="A101" s="24" t="n"/>
      <c r="B101" s="25" t="n"/>
      <c r="C101" s="25" t="n"/>
      <c r="D101" s="26" t="n"/>
      <c r="E101" s="27" t="n"/>
    </row>
    <row r="102">
      <c r="A102" s="20" t="n"/>
      <c r="B102" s="21" t="n"/>
      <c r="C102" s="21" t="n"/>
      <c r="D102" s="22" t="n"/>
      <c r="E102" s="23" t="n"/>
    </row>
    <row r="103">
      <c r="A103" s="24" t="n"/>
      <c r="B103" s="25" t="n"/>
      <c r="C103" s="25" t="n"/>
      <c r="D103" s="26" t="n"/>
      <c r="E103" s="27" t="n"/>
    </row>
    <row r="104">
      <c r="A104" s="20" t="n"/>
      <c r="B104" s="21" t="n"/>
      <c r="C104" s="21" t="n"/>
      <c r="D104" s="22" t="n"/>
      <c r="E104" s="23" t="n"/>
    </row>
    <row r="105">
      <c r="A105" s="24" t="n"/>
      <c r="B105" s="25" t="n"/>
      <c r="C105" s="25" t="n"/>
      <c r="D105" s="26" t="n"/>
      <c r="E105" s="27" t="n"/>
    </row>
    <row r="106">
      <c r="A106" s="20" t="n"/>
      <c r="B106" s="21" t="n"/>
      <c r="C106" s="21" t="n"/>
      <c r="D106" s="22" t="n"/>
      <c r="E106" s="23" t="n"/>
    </row>
    <row r="107">
      <c r="A107" s="24" t="n"/>
      <c r="B107" s="25" t="n"/>
      <c r="C107" s="25" t="n"/>
      <c r="D107" s="26" t="n"/>
      <c r="E107" s="27" t="n"/>
    </row>
    <row r="108">
      <c r="A108" s="20" t="n"/>
      <c r="B108" s="21" t="n"/>
      <c r="C108" s="21" t="n"/>
      <c r="D108" s="22" t="n"/>
      <c r="E108" s="23" t="n"/>
    </row>
    <row r="109">
      <c r="A109" s="24" t="n"/>
      <c r="B109" s="25" t="n"/>
      <c r="C109" s="25" t="n"/>
      <c r="D109" s="26" t="n"/>
      <c r="E109" s="27" t="n"/>
    </row>
    <row r="110">
      <c r="A110" s="20" t="n"/>
      <c r="B110" s="21" t="n"/>
      <c r="C110" s="21" t="n"/>
      <c r="D110" s="22" t="n"/>
      <c r="E110" s="23" t="n"/>
    </row>
    <row r="111">
      <c r="A111" s="24" t="n"/>
      <c r="B111" s="25" t="n"/>
      <c r="C111" s="25" t="n"/>
      <c r="D111" s="26" t="n"/>
      <c r="E111" s="27" t="n"/>
    </row>
    <row r="112">
      <c r="A112" s="20" t="n"/>
      <c r="B112" s="21" t="n"/>
      <c r="C112" s="21" t="n"/>
      <c r="D112" s="22" t="n"/>
      <c r="E112" s="23" t="n"/>
    </row>
    <row r="113">
      <c r="A113" s="24" t="n"/>
      <c r="B113" s="25" t="n"/>
      <c r="C113" s="25" t="n"/>
      <c r="D113" s="26" t="n"/>
      <c r="E113" s="27" t="n"/>
    </row>
    <row r="114">
      <c r="A114" s="20" t="n"/>
      <c r="B114" s="21" t="n"/>
      <c r="C114" s="21" t="n"/>
      <c r="D114" s="22" t="n"/>
      <c r="E114" s="23" t="n"/>
    </row>
    <row r="115">
      <c r="A115" s="24" t="n"/>
      <c r="B115" s="25" t="n"/>
      <c r="C115" s="25" t="n"/>
      <c r="D115" s="26" t="n"/>
      <c r="E115" s="27" t="n"/>
    </row>
    <row r="116">
      <c r="A116" s="20" t="n"/>
      <c r="B116" s="21" t="n"/>
      <c r="C116" s="21" t="n"/>
      <c r="D116" s="22" t="n"/>
      <c r="E116" s="23" t="n"/>
    </row>
    <row r="117">
      <c r="A117" s="24" t="n"/>
      <c r="B117" s="25" t="n"/>
      <c r="C117" s="25" t="n"/>
      <c r="D117" s="26" t="n"/>
      <c r="E117" s="27" t="n"/>
    </row>
    <row r="118">
      <c r="A118" s="20" t="n"/>
      <c r="B118" s="21" t="n"/>
      <c r="C118" s="21" t="n"/>
      <c r="D118" s="22" t="n"/>
      <c r="E118" s="23" t="n"/>
    </row>
    <row r="119">
      <c r="A119" s="24" t="n"/>
      <c r="B119" s="25" t="n"/>
      <c r="C119" s="25" t="n"/>
      <c r="D119" s="26" t="n"/>
      <c r="E119" s="27" t="n"/>
    </row>
    <row r="120">
      <c r="A120" s="20" t="n"/>
      <c r="B120" s="21" t="n"/>
      <c r="C120" s="21" t="n"/>
      <c r="D120" s="22" t="n"/>
      <c r="E120" s="23" t="n"/>
    </row>
    <row r="121">
      <c r="A121" s="24" t="n"/>
      <c r="B121" s="25" t="n"/>
      <c r="C121" s="25" t="n"/>
      <c r="D121" s="26" t="n"/>
      <c r="E121" s="27" t="n"/>
    </row>
    <row r="122">
      <c r="A122" s="20" t="n"/>
      <c r="B122" s="21" t="n"/>
      <c r="C122" s="21" t="n"/>
      <c r="D122" s="22" t="n"/>
      <c r="E122" s="23" t="n"/>
    </row>
    <row r="123">
      <c r="A123" s="24" t="n"/>
      <c r="B123" s="25" t="n"/>
      <c r="C123" s="25" t="n"/>
      <c r="D123" s="26" t="n"/>
      <c r="E123" s="27" t="n"/>
    </row>
    <row r="124">
      <c r="A124" s="20" t="n"/>
      <c r="B124" s="21" t="n"/>
      <c r="C124" s="21" t="n"/>
      <c r="D124" s="22" t="n"/>
      <c r="E124" s="23" t="n"/>
    </row>
    <row r="125">
      <c r="A125" s="24" t="n"/>
      <c r="B125" s="25" t="n"/>
      <c r="C125" s="25" t="n"/>
      <c r="D125" s="26" t="n"/>
      <c r="E125" s="27" t="n"/>
    </row>
    <row r="126">
      <c r="A126" s="20" t="n"/>
      <c r="B126" s="21" t="n"/>
      <c r="C126" s="21" t="n"/>
      <c r="D126" s="22" t="n"/>
      <c r="E126" s="23" t="n"/>
    </row>
    <row r="127">
      <c r="A127" s="24" t="n"/>
      <c r="B127" s="25" t="n"/>
      <c r="C127" s="25" t="n"/>
      <c r="D127" s="26" t="n"/>
      <c r="E127" s="27" t="n"/>
    </row>
    <row r="128">
      <c r="A128" s="20" t="n"/>
      <c r="B128" s="21" t="n"/>
      <c r="C128" s="21" t="n"/>
      <c r="D128" s="22" t="n"/>
      <c r="E128" s="23" t="n"/>
    </row>
    <row r="129">
      <c r="A129" s="24" t="n"/>
      <c r="B129" s="25" t="n"/>
      <c r="C129" s="25" t="n"/>
      <c r="D129" s="26" t="n"/>
      <c r="E129" s="27" t="n"/>
    </row>
    <row r="130">
      <c r="A130" s="20" t="n"/>
      <c r="B130" s="21" t="n"/>
      <c r="C130" s="21" t="n"/>
      <c r="D130" s="22" t="n"/>
      <c r="E130" s="23" t="n"/>
    </row>
    <row r="131">
      <c r="A131" s="24" t="n"/>
      <c r="B131" s="25" t="n"/>
      <c r="C131" s="25" t="n"/>
      <c r="D131" s="26" t="n"/>
      <c r="E131" s="27" t="n"/>
    </row>
    <row r="132">
      <c r="A132" s="20" t="n"/>
      <c r="B132" s="21" t="n"/>
      <c r="C132" s="21" t="n"/>
      <c r="D132" s="22" t="n"/>
      <c r="E132" s="23" t="n"/>
    </row>
    <row r="133">
      <c r="A133" s="24" t="n"/>
      <c r="B133" s="25" t="n"/>
      <c r="C133" s="25" t="n"/>
      <c r="D133" s="26" t="n"/>
      <c r="E133" s="27" t="n"/>
    </row>
    <row r="134">
      <c r="A134" s="20" t="n"/>
      <c r="B134" s="21" t="n"/>
      <c r="C134" s="21" t="n"/>
      <c r="D134" s="22" t="n"/>
      <c r="E134" s="23" t="n"/>
    </row>
    <row r="135">
      <c r="A135" s="24" t="n"/>
      <c r="B135" s="25" t="n"/>
      <c r="C135" s="25" t="n"/>
      <c r="D135" s="26" t="n"/>
      <c r="E135" s="27" t="n"/>
    </row>
    <row r="136">
      <c r="A136" s="20" t="n"/>
      <c r="B136" s="21" t="n"/>
      <c r="C136" s="21" t="n"/>
      <c r="D136" s="22" t="n"/>
      <c r="E136" s="23" t="n"/>
    </row>
    <row r="137">
      <c r="A137" s="24" t="n"/>
      <c r="B137" s="25" t="n"/>
      <c r="C137" s="25" t="n"/>
      <c r="D137" s="26" t="n"/>
      <c r="E137" s="27" t="n"/>
    </row>
    <row r="138">
      <c r="A138" s="20" t="n"/>
      <c r="B138" s="21" t="n"/>
      <c r="C138" s="21" t="n"/>
      <c r="D138" s="22" t="n"/>
      <c r="E138" s="23" t="n"/>
    </row>
    <row r="139">
      <c r="A139" s="24" t="n"/>
      <c r="B139" s="25" t="n"/>
      <c r="C139" s="25" t="n"/>
      <c r="D139" s="26" t="n"/>
      <c r="E139" s="27" t="n"/>
    </row>
    <row r="140">
      <c r="A140" s="20" t="n"/>
      <c r="B140" s="21" t="n"/>
      <c r="C140" s="21" t="n"/>
      <c r="D140" s="22" t="n"/>
      <c r="E140" s="23" t="n"/>
    </row>
    <row r="141">
      <c r="A141" s="24" t="n"/>
      <c r="B141" s="25" t="n"/>
      <c r="C141" s="25" t="n"/>
      <c r="D141" s="26" t="n"/>
      <c r="E141" s="27" t="n"/>
    </row>
    <row r="142">
      <c r="A142" s="20" t="n"/>
      <c r="B142" s="21" t="n"/>
      <c r="C142" s="21" t="n"/>
      <c r="D142" s="22" t="n"/>
      <c r="E142" s="23" t="n"/>
    </row>
    <row r="143">
      <c r="A143" s="24" t="n"/>
      <c r="B143" s="25" t="n"/>
      <c r="C143" s="25" t="n"/>
      <c r="D143" s="26" t="n"/>
      <c r="E143" s="27" t="n"/>
    </row>
    <row r="144">
      <c r="A144" s="20" t="n"/>
      <c r="B144" s="21" t="n"/>
      <c r="C144" s="21" t="n"/>
      <c r="D144" s="22" t="n"/>
      <c r="E144" s="23" t="n"/>
    </row>
    <row r="145">
      <c r="A145" s="24" t="n"/>
      <c r="B145" s="25" t="n"/>
      <c r="C145" s="25" t="n"/>
      <c r="D145" s="26" t="n"/>
      <c r="E145" s="27" t="n"/>
    </row>
    <row r="146">
      <c r="A146" s="20" t="n"/>
      <c r="B146" s="21" t="n"/>
      <c r="C146" s="21" t="n"/>
      <c r="D146" s="22" t="n"/>
      <c r="E146" s="23" t="n"/>
    </row>
    <row r="147">
      <c r="A147" s="24" t="n"/>
      <c r="B147" s="25" t="n"/>
      <c r="C147" s="25" t="n"/>
      <c r="D147" s="26" t="n"/>
      <c r="E147" s="27" t="n"/>
    </row>
    <row r="148">
      <c r="A148" s="20" t="n"/>
      <c r="B148" s="21" t="n"/>
      <c r="C148" s="21" t="n"/>
      <c r="D148" s="22" t="n"/>
      <c r="E148" s="23" t="n"/>
    </row>
    <row r="149">
      <c r="A149" s="24" t="n"/>
      <c r="B149" s="25" t="n"/>
      <c r="C149" s="25" t="n"/>
      <c r="D149" s="26" t="n"/>
      <c r="E149" s="27" t="n"/>
    </row>
    <row r="150">
      <c r="A150" s="20" t="n"/>
      <c r="B150" s="21" t="n"/>
      <c r="C150" s="21" t="n"/>
      <c r="D150" s="22" t="n"/>
      <c r="E150" s="23" t="n"/>
    </row>
    <row r="151">
      <c r="A151" s="24" t="n"/>
      <c r="B151" s="25" t="n"/>
      <c r="C151" s="25" t="n"/>
      <c r="D151" s="26" t="n"/>
      <c r="E151" s="27" t="n"/>
    </row>
    <row r="152">
      <c r="A152" s="20" t="n"/>
      <c r="B152" s="21" t="n"/>
      <c r="C152" s="21" t="n"/>
      <c r="D152" s="22" t="n"/>
      <c r="E152" s="23" t="n"/>
    </row>
    <row r="153">
      <c r="A153" s="24" t="n"/>
      <c r="B153" s="25" t="n"/>
      <c r="C153" s="25" t="n"/>
      <c r="D153" s="26" t="n"/>
      <c r="E153" s="27" t="n"/>
    </row>
    <row r="154">
      <c r="A154" s="20" t="n"/>
      <c r="B154" s="21" t="n"/>
      <c r="C154" s="21" t="n"/>
      <c r="D154" s="22" t="n"/>
      <c r="E154" s="23" t="n"/>
    </row>
    <row r="155">
      <c r="A155" s="24" t="n"/>
      <c r="B155" s="25" t="n"/>
      <c r="C155" s="25" t="n"/>
      <c r="D155" s="26" t="n"/>
      <c r="E155" s="27" t="n"/>
    </row>
    <row r="156">
      <c r="A156" s="20" t="n"/>
      <c r="B156" s="21" t="n"/>
      <c r="C156" s="21" t="n"/>
      <c r="D156" s="22" t="n"/>
      <c r="E156" s="23" t="n"/>
    </row>
    <row r="157">
      <c r="A157" s="24" t="n"/>
      <c r="B157" s="25" t="n"/>
      <c r="C157" s="25" t="n"/>
      <c r="D157" s="26" t="n"/>
      <c r="E157" s="27" t="n"/>
    </row>
    <row r="158">
      <c r="A158" s="20" t="n"/>
      <c r="B158" s="21" t="n"/>
      <c r="C158" s="21" t="n"/>
      <c r="D158" s="22" t="n"/>
      <c r="E158" s="23" t="n"/>
    </row>
    <row r="159">
      <c r="A159" s="24" t="n"/>
      <c r="B159" s="25" t="n"/>
      <c r="C159" s="25" t="n"/>
      <c r="D159" s="26" t="n"/>
      <c r="E159" s="27" t="n"/>
    </row>
    <row r="160">
      <c r="A160" s="20" t="n"/>
      <c r="B160" s="21" t="n"/>
      <c r="C160" s="21" t="n"/>
      <c r="D160" s="22" t="n"/>
      <c r="E160" s="23" t="n"/>
    </row>
    <row r="161">
      <c r="A161" s="24" t="n"/>
      <c r="B161" s="25" t="n"/>
      <c r="C161" s="25" t="n"/>
      <c r="D161" s="26" t="n"/>
      <c r="E161" s="27" t="n"/>
    </row>
    <row r="162">
      <c r="A162" s="20" t="n"/>
      <c r="B162" s="21" t="n"/>
      <c r="C162" s="21" t="n"/>
      <c r="D162" s="22" t="n"/>
      <c r="E162" s="23" t="n"/>
    </row>
    <row r="163">
      <c r="A163" s="24" t="n"/>
      <c r="B163" s="25" t="n"/>
      <c r="C163" s="25" t="n"/>
      <c r="D163" s="26" t="n"/>
      <c r="E163" s="27" t="n"/>
    </row>
    <row r="164">
      <c r="A164" s="20" t="n"/>
      <c r="B164" s="21" t="n"/>
      <c r="C164" s="21" t="n"/>
      <c r="D164" s="22" t="n"/>
      <c r="E164" s="23" t="n"/>
    </row>
    <row r="165">
      <c r="A165" s="24" t="n"/>
      <c r="B165" s="25" t="n"/>
      <c r="C165" s="25" t="n"/>
      <c r="D165" s="26" t="n"/>
      <c r="E165" s="27" t="n"/>
    </row>
    <row r="166">
      <c r="A166" s="20" t="n"/>
      <c r="B166" s="21" t="n"/>
      <c r="C166" s="21" t="n"/>
      <c r="D166" s="22" t="n"/>
      <c r="E166" s="23" t="n"/>
    </row>
    <row r="167">
      <c r="A167" s="24" t="n"/>
      <c r="B167" s="25" t="n"/>
      <c r="C167" s="25" t="n"/>
      <c r="D167" s="26" t="n"/>
      <c r="E167" s="27" t="n"/>
    </row>
    <row r="168">
      <c r="A168" s="20" t="n"/>
      <c r="B168" s="21" t="n"/>
      <c r="C168" s="21" t="n"/>
      <c r="D168" s="22" t="n"/>
      <c r="E168" s="23" t="n"/>
    </row>
    <row r="169">
      <c r="A169" s="24" t="n"/>
      <c r="B169" s="25" t="n"/>
      <c r="C169" s="25" t="n"/>
      <c r="D169" s="26" t="n"/>
      <c r="E169" s="27" t="n"/>
    </row>
    <row r="170">
      <c r="A170" s="20" t="n"/>
      <c r="B170" s="21" t="n"/>
      <c r="C170" s="21" t="n"/>
      <c r="D170" s="22" t="n"/>
      <c r="E170" s="23" t="n"/>
    </row>
    <row r="171">
      <c r="A171" s="24" t="n"/>
      <c r="B171" s="25" t="n"/>
      <c r="C171" s="25" t="n"/>
      <c r="D171" s="26" t="n"/>
      <c r="E171" s="27" t="n"/>
    </row>
    <row r="172">
      <c r="A172" s="20" t="n"/>
      <c r="B172" s="21" t="n"/>
      <c r="C172" s="21" t="n"/>
      <c r="D172" s="22" t="n"/>
      <c r="E172" s="23" t="n"/>
    </row>
    <row r="173">
      <c r="A173" s="24" t="n"/>
      <c r="B173" s="25" t="n"/>
      <c r="C173" s="25" t="n"/>
      <c r="D173" s="26" t="n"/>
      <c r="E173" s="27" t="n"/>
    </row>
    <row r="174">
      <c r="A174" s="20" t="n"/>
      <c r="B174" s="21" t="n"/>
      <c r="C174" s="21" t="n"/>
      <c r="D174" s="22" t="n"/>
      <c r="E174" s="23" t="n"/>
    </row>
    <row r="175">
      <c r="A175" s="24" t="n"/>
      <c r="B175" s="25" t="n"/>
      <c r="C175" s="25" t="n"/>
      <c r="D175" s="26" t="n"/>
      <c r="E175" s="27" t="n"/>
    </row>
    <row r="176">
      <c r="A176" s="20" t="n"/>
      <c r="B176" s="21" t="n"/>
      <c r="C176" s="21" t="n"/>
      <c r="D176" s="22" t="n"/>
      <c r="E176" s="23" t="n"/>
    </row>
    <row r="177">
      <c r="A177" s="24" t="n"/>
      <c r="B177" s="25" t="n"/>
      <c r="C177" s="25" t="n"/>
      <c r="D177" s="26" t="n"/>
      <c r="E177" s="27" t="n"/>
    </row>
    <row r="178">
      <c r="A178" s="20" t="n"/>
      <c r="B178" s="21" t="n"/>
      <c r="C178" s="21" t="n"/>
      <c r="D178" s="22" t="n"/>
      <c r="E178" s="23" t="n"/>
    </row>
    <row r="179">
      <c r="A179" s="24" t="n"/>
      <c r="B179" s="25" t="n"/>
      <c r="C179" s="25" t="n"/>
      <c r="D179" s="26" t="n"/>
      <c r="E179" s="27" t="n"/>
    </row>
    <row r="180">
      <c r="A180" s="20" t="n"/>
      <c r="B180" s="21" t="n"/>
      <c r="C180" s="21" t="n"/>
      <c r="D180" s="22" t="n"/>
      <c r="E180" s="23" t="n"/>
    </row>
    <row r="181">
      <c r="A181" s="24" t="n"/>
      <c r="B181" s="25" t="n"/>
      <c r="C181" s="25" t="n"/>
      <c r="D181" s="26" t="n"/>
      <c r="E181" s="27" t="n"/>
    </row>
    <row r="182">
      <c r="A182" s="20" t="n"/>
      <c r="B182" s="21" t="n"/>
      <c r="C182" s="21" t="n"/>
      <c r="D182" s="22" t="n"/>
      <c r="E182" s="23" t="n"/>
    </row>
    <row r="183">
      <c r="A183" s="24" t="n"/>
      <c r="B183" s="25" t="n"/>
      <c r="C183" s="25" t="n"/>
      <c r="D183" s="26" t="n"/>
      <c r="E183" s="27" t="n"/>
    </row>
    <row r="184">
      <c r="A184" s="20" t="n"/>
      <c r="B184" s="21" t="n"/>
      <c r="C184" s="21" t="n"/>
      <c r="D184" s="22" t="n"/>
      <c r="E184" s="23" t="n"/>
    </row>
    <row r="185">
      <c r="A185" s="24" t="n"/>
      <c r="B185" s="25" t="n"/>
      <c r="C185" s="25" t="n"/>
      <c r="D185" s="26" t="n"/>
      <c r="E185" s="27" t="n"/>
    </row>
    <row r="186">
      <c r="A186" s="20" t="n"/>
      <c r="B186" s="21" t="n"/>
      <c r="C186" s="21" t="n"/>
      <c r="D186" s="22" t="n"/>
      <c r="E186" s="23" t="n"/>
    </row>
    <row r="187">
      <c r="A187" s="24" t="n"/>
      <c r="B187" s="25" t="n"/>
      <c r="C187" s="25" t="n"/>
      <c r="D187" s="26" t="n"/>
      <c r="E187" s="27" t="n"/>
    </row>
    <row r="188">
      <c r="A188" s="20" t="n"/>
      <c r="B188" s="21" t="n"/>
      <c r="C188" s="21" t="n"/>
      <c r="D188" s="22" t="n"/>
      <c r="E188" s="23" t="n"/>
    </row>
    <row r="189">
      <c r="A189" s="24" t="n"/>
      <c r="B189" s="25" t="n"/>
      <c r="C189" s="25" t="n"/>
      <c r="D189" s="26" t="n"/>
      <c r="E189" s="27" t="n"/>
    </row>
    <row r="190">
      <c r="A190" s="20" t="n"/>
      <c r="B190" s="21" t="n"/>
      <c r="C190" s="21" t="n"/>
      <c r="D190" s="22" t="n"/>
      <c r="E190" s="23" t="n"/>
    </row>
    <row r="191">
      <c r="A191" s="24" t="n"/>
      <c r="B191" s="25" t="n"/>
      <c r="C191" s="25" t="n"/>
      <c r="D191" s="26" t="n"/>
      <c r="E191" s="27" t="n"/>
    </row>
    <row r="192">
      <c r="A192" s="20" t="n"/>
      <c r="B192" s="21" t="n"/>
      <c r="C192" s="21" t="n"/>
      <c r="D192" s="22" t="n"/>
      <c r="E192" s="23" t="n"/>
    </row>
    <row r="193">
      <c r="A193" s="24" t="n"/>
      <c r="B193" s="25" t="n"/>
      <c r="C193" s="25" t="n"/>
      <c r="D193" s="26" t="n"/>
      <c r="E193" s="27" t="n"/>
    </row>
    <row r="194">
      <c r="A194" s="20" t="n"/>
      <c r="B194" s="21" t="n"/>
      <c r="C194" s="21" t="n"/>
      <c r="D194" s="22" t="n"/>
      <c r="E194" s="23" t="n"/>
    </row>
    <row r="195">
      <c r="A195" s="24" t="n"/>
      <c r="B195" s="25" t="n"/>
      <c r="C195" s="25" t="n"/>
      <c r="D195" s="26" t="n"/>
      <c r="E195" s="27" t="n"/>
    </row>
    <row r="196">
      <c r="A196" s="20" t="n"/>
      <c r="B196" s="21" t="n"/>
      <c r="C196" s="21" t="n"/>
      <c r="D196" s="22" t="n"/>
      <c r="E196" s="23" t="n"/>
    </row>
    <row r="197">
      <c r="A197" s="24" t="n"/>
      <c r="B197" s="25" t="n"/>
      <c r="C197" s="25" t="n"/>
      <c r="D197" s="26" t="n"/>
      <c r="E197" s="27" t="n"/>
    </row>
    <row r="198">
      <c r="A198" s="20" t="n"/>
      <c r="B198" s="21" t="n"/>
      <c r="C198" s="21" t="n"/>
      <c r="D198" s="22" t="n"/>
      <c r="E198" s="23" t="n"/>
    </row>
    <row r="199">
      <c r="A199" s="24" t="n"/>
      <c r="B199" s="25" t="n"/>
      <c r="C199" s="25" t="n"/>
      <c r="D199" s="26" t="n"/>
      <c r="E199" s="27" t="n"/>
    </row>
    <row r="200">
      <c r="A200" s="20" t="n"/>
      <c r="B200" s="21" t="n"/>
      <c r="C200" s="21" t="n"/>
      <c r="D200" s="22" t="n"/>
      <c r="E200" s="23" t="n"/>
    </row>
    <row r="201">
      <c r="A201" s="24" t="n"/>
      <c r="B201" s="25" t="n"/>
      <c r="C201" s="25" t="n"/>
      <c r="D201" s="26" t="n"/>
      <c r="E201" s="27" t="n"/>
    </row>
    <row r="202">
      <c r="A202" s="20" t="n"/>
      <c r="B202" s="21" t="n"/>
      <c r="C202" s="21" t="n"/>
      <c r="D202" s="22" t="n"/>
      <c r="E202" s="23" t="n"/>
    </row>
    <row r="203">
      <c r="A203" s="24" t="n"/>
      <c r="B203" s="25" t="n"/>
      <c r="C203" s="25" t="n"/>
      <c r="D203" s="26" t="n"/>
      <c r="E203" s="27" t="n"/>
    </row>
    <row r="204">
      <c r="A204" s="20" t="n"/>
      <c r="B204" s="21" t="n"/>
      <c r="C204" s="21" t="n"/>
      <c r="D204" s="22" t="n"/>
      <c r="E204" s="23" t="n"/>
    </row>
    <row r="205">
      <c r="A205" s="24" t="n"/>
      <c r="B205" s="25" t="n"/>
      <c r="C205" s="25" t="n"/>
      <c r="D205" s="26" t="n"/>
      <c r="E205" s="27" t="n"/>
    </row>
    <row r="206">
      <c r="A206" s="20" t="n"/>
      <c r="B206" s="21" t="n"/>
      <c r="C206" s="21" t="n"/>
      <c r="D206" s="22" t="n"/>
      <c r="E206" s="23" t="n"/>
    </row>
    <row r="207">
      <c r="A207" s="24" t="n"/>
      <c r="B207" s="25" t="n"/>
      <c r="C207" s="25" t="n"/>
      <c r="D207" s="26" t="n"/>
      <c r="E207" s="27" t="n"/>
    </row>
    <row r="208">
      <c r="A208" s="20" t="n"/>
      <c r="B208" s="21" t="n"/>
      <c r="C208" s="21" t="n"/>
      <c r="D208" s="22" t="n"/>
      <c r="E208" s="23" t="n"/>
    </row>
    <row r="209">
      <c r="A209" s="24" t="n"/>
      <c r="B209" s="25" t="n"/>
      <c r="C209" s="25" t="n"/>
      <c r="D209" s="26" t="n"/>
      <c r="E209" s="27" t="n"/>
    </row>
    <row r="210">
      <c r="A210" s="20" t="n"/>
      <c r="B210" s="21" t="n"/>
      <c r="C210" s="21" t="n"/>
      <c r="D210" s="22" t="n"/>
      <c r="E210" s="23" t="n"/>
    </row>
    <row r="211">
      <c r="A211" s="24" t="n"/>
      <c r="B211" s="25" t="n"/>
      <c r="C211" s="25" t="n"/>
      <c r="D211" s="26" t="n"/>
      <c r="E211" s="27" t="n"/>
    </row>
    <row r="212">
      <c r="A212" s="20" t="n"/>
      <c r="B212" s="21" t="n"/>
      <c r="C212" s="21" t="n"/>
      <c r="D212" s="22" t="n"/>
      <c r="E212" s="23" t="n"/>
    </row>
    <row r="213">
      <c r="A213" s="24" t="n"/>
      <c r="B213" s="25" t="n"/>
      <c r="C213" s="25" t="n"/>
      <c r="D213" s="26" t="n"/>
      <c r="E213" s="27" t="n"/>
    </row>
    <row r="214">
      <c r="A214" s="20" t="n"/>
      <c r="B214" s="21" t="n"/>
      <c r="C214" s="21" t="n"/>
      <c r="D214" s="22" t="n"/>
      <c r="E214" s="23" t="n"/>
    </row>
    <row r="215">
      <c r="A215" s="24" t="n"/>
      <c r="B215" s="25" t="n"/>
      <c r="C215" s="25" t="n"/>
      <c r="D215" s="26" t="n"/>
      <c r="E215" s="27" t="n"/>
    </row>
    <row r="216">
      <c r="A216" s="20" t="n"/>
      <c r="B216" s="21" t="n"/>
      <c r="C216" s="21" t="n"/>
      <c r="D216" s="22" t="n"/>
      <c r="E216" s="23" t="n"/>
    </row>
    <row r="217">
      <c r="A217" s="24" t="n"/>
      <c r="B217" s="25" t="n"/>
      <c r="C217" s="25" t="n"/>
      <c r="D217" s="26" t="n"/>
      <c r="E217" s="27" t="n"/>
    </row>
    <row r="218">
      <c r="A218" s="20" t="n"/>
      <c r="B218" s="21" t="n"/>
      <c r="C218" s="21" t="n"/>
      <c r="D218" s="22" t="n"/>
      <c r="E218" s="23" t="n"/>
    </row>
    <row r="219">
      <c r="A219" s="24" t="n"/>
      <c r="B219" s="25" t="n"/>
      <c r="C219" s="25" t="n"/>
      <c r="D219" s="26" t="n"/>
      <c r="E219" s="27" t="n"/>
    </row>
    <row r="220">
      <c r="A220" s="20" t="n"/>
      <c r="B220" s="21" t="n"/>
      <c r="C220" s="21" t="n"/>
      <c r="D220" s="22" t="n"/>
      <c r="E220" s="23" t="n"/>
    </row>
    <row r="221">
      <c r="A221" s="24" t="n"/>
      <c r="B221" s="25" t="n"/>
      <c r="C221" s="25" t="n"/>
      <c r="D221" s="26" t="n"/>
      <c r="E221" s="27" t="n"/>
    </row>
    <row r="222">
      <c r="A222" s="20" t="n"/>
      <c r="B222" s="21" t="n"/>
      <c r="C222" s="21" t="n"/>
      <c r="D222" s="22" t="n"/>
      <c r="E222" s="23" t="n"/>
    </row>
    <row r="223">
      <c r="A223" s="24" t="n"/>
      <c r="B223" s="25" t="n"/>
      <c r="C223" s="25" t="n"/>
      <c r="D223" s="26" t="n"/>
      <c r="E223" s="27" t="n"/>
    </row>
    <row r="224">
      <c r="A224" s="20" t="n"/>
      <c r="B224" s="21" t="n"/>
      <c r="C224" s="21" t="n"/>
      <c r="D224" s="22" t="n"/>
      <c r="E224" s="23" t="n"/>
    </row>
    <row r="225">
      <c r="A225" s="24" t="n"/>
      <c r="B225" s="25" t="n"/>
      <c r="C225" s="25" t="n"/>
      <c r="D225" s="26" t="n"/>
      <c r="E225" s="27" t="n"/>
    </row>
    <row r="226">
      <c r="A226" s="20" t="n"/>
      <c r="B226" s="21" t="n"/>
      <c r="C226" s="21" t="n"/>
      <c r="D226" s="22" t="n"/>
      <c r="E226" s="23" t="n"/>
    </row>
    <row r="227">
      <c r="A227" s="24" t="n"/>
      <c r="B227" s="25" t="n"/>
      <c r="C227" s="25" t="n"/>
      <c r="D227" s="26" t="n"/>
      <c r="E227" s="27" t="n"/>
    </row>
    <row r="228">
      <c r="A228" s="20" t="n"/>
      <c r="B228" s="21" t="n"/>
      <c r="C228" s="21" t="n"/>
      <c r="D228" s="22" t="n"/>
      <c r="E228" s="23" t="n"/>
    </row>
    <row r="229">
      <c r="A229" s="24" t="n"/>
      <c r="B229" s="25" t="n"/>
      <c r="C229" s="25" t="n"/>
      <c r="D229" s="26" t="n"/>
      <c r="E229" s="27" t="n"/>
    </row>
    <row r="230">
      <c r="A230" s="20" t="n"/>
      <c r="B230" s="21" t="n"/>
      <c r="C230" s="21" t="n"/>
      <c r="D230" s="22" t="n"/>
      <c r="E230" s="23" t="n"/>
    </row>
    <row r="231">
      <c r="A231" s="24" t="n"/>
      <c r="B231" s="25" t="n"/>
      <c r="C231" s="25" t="n"/>
      <c r="D231" s="26" t="n"/>
      <c r="E231" s="27" t="n"/>
    </row>
    <row r="232">
      <c r="A232" s="20" t="n"/>
      <c r="B232" s="21" t="n"/>
      <c r="C232" s="21" t="n"/>
      <c r="D232" s="22" t="n"/>
      <c r="E232" s="23" t="n"/>
    </row>
    <row r="233">
      <c r="A233" s="24" t="n"/>
      <c r="B233" s="25" t="n"/>
      <c r="C233" s="25" t="n"/>
      <c r="D233" s="26" t="n"/>
      <c r="E233" s="27" t="n"/>
    </row>
    <row r="234">
      <c r="A234" s="20" t="n"/>
      <c r="B234" s="21" t="n"/>
      <c r="C234" s="21" t="n"/>
      <c r="D234" s="22" t="n"/>
      <c r="E234" s="23" t="n"/>
    </row>
    <row r="235">
      <c r="A235" s="24" t="n"/>
      <c r="B235" s="25" t="n"/>
      <c r="C235" s="25" t="n"/>
      <c r="D235" s="26" t="n"/>
      <c r="E235" s="27" t="n"/>
    </row>
    <row r="236">
      <c r="A236" s="20" t="n"/>
      <c r="B236" s="21" t="n"/>
      <c r="C236" s="21" t="n"/>
      <c r="D236" s="22" t="n"/>
      <c r="E236" s="23" t="n"/>
    </row>
    <row r="237">
      <c r="A237" s="24" t="n"/>
      <c r="B237" s="25" t="n"/>
      <c r="C237" s="25" t="n"/>
      <c r="D237" s="26" t="n"/>
      <c r="E237" s="27" t="n"/>
    </row>
    <row r="238">
      <c r="A238" s="20" t="n"/>
      <c r="B238" s="21" t="n"/>
      <c r="C238" s="21" t="n"/>
      <c r="D238" s="22" t="n"/>
      <c r="E238" s="23" t="n"/>
    </row>
    <row r="239">
      <c r="A239" s="24" t="n"/>
      <c r="B239" s="25" t="n"/>
      <c r="C239" s="25" t="n"/>
      <c r="D239" s="26" t="n"/>
      <c r="E239" s="27" t="n"/>
    </row>
    <row r="240">
      <c r="A240" s="20" t="n"/>
      <c r="B240" s="21" t="n"/>
      <c r="C240" s="21" t="n"/>
      <c r="D240" s="22" t="n"/>
      <c r="E240" s="23" t="n"/>
    </row>
    <row r="241">
      <c r="A241" s="24" t="n"/>
      <c r="B241" s="25" t="n"/>
      <c r="C241" s="25" t="n"/>
      <c r="D241" s="26" t="n"/>
      <c r="E241" s="27" t="n"/>
    </row>
    <row r="242">
      <c r="A242" s="20" t="n"/>
      <c r="B242" s="21" t="n"/>
      <c r="C242" s="21" t="n"/>
      <c r="D242" s="22" t="n"/>
      <c r="E242" s="23" t="n"/>
    </row>
    <row r="243">
      <c r="A243" s="24" t="n"/>
      <c r="B243" s="25" t="n"/>
      <c r="C243" s="25" t="n"/>
      <c r="D243" s="26" t="n"/>
      <c r="E243" s="27" t="n"/>
    </row>
    <row r="244">
      <c r="A244" s="20" t="n"/>
      <c r="B244" s="21" t="n"/>
      <c r="C244" s="21" t="n"/>
      <c r="D244" s="22" t="n"/>
      <c r="E244" s="23" t="n"/>
    </row>
    <row r="245">
      <c r="A245" s="24" t="n"/>
      <c r="B245" s="25" t="n"/>
      <c r="C245" s="25" t="n"/>
      <c r="D245" s="26" t="n"/>
      <c r="E245" s="27" t="n"/>
    </row>
    <row r="246">
      <c r="A246" s="20" t="n"/>
      <c r="B246" s="21" t="n"/>
      <c r="C246" s="21" t="n"/>
      <c r="D246" s="22" t="n"/>
      <c r="E246" s="23" t="n"/>
    </row>
    <row r="247">
      <c r="A247" s="24" t="n"/>
      <c r="B247" s="25" t="n"/>
      <c r="C247" s="25" t="n"/>
      <c r="D247" s="26" t="n"/>
      <c r="E247" s="27" t="n"/>
    </row>
    <row r="248">
      <c r="A248" s="20" t="n"/>
      <c r="B248" s="21" t="n"/>
      <c r="C248" s="21" t="n"/>
      <c r="D248" s="22" t="n"/>
      <c r="E248" s="23" t="n"/>
    </row>
    <row r="249">
      <c r="A249" s="24" t="n"/>
      <c r="B249" s="25" t="n"/>
      <c r="C249" s="25" t="n"/>
      <c r="D249" s="26" t="n"/>
      <c r="E249" s="27" t="n"/>
    </row>
    <row r="250">
      <c r="A250" s="20" t="n"/>
      <c r="B250" s="21" t="n"/>
      <c r="C250" s="21" t="n"/>
      <c r="D250" s="22" t="n"/>
      <c r="E250" s="23" t="n"/>
    </row>
    <row r="251">
      <c r="A251" s="24" t="n"/>
      <c r="B251" s="25" t="n"/>
      <c r="C251" s="25" t="n"/>
      <c r="D251" s="26" t="n"/>
      <c r="E251" s="27" t="n"/>
    </row>
    <row r="252">
      <c r="A252" s="20" t="n"/>
      <c r="B252" s="21" t="n"/>
      <c r="C252" s="21" t="n"/>
      <c r="D252" s="22" t="n"/>
      <c r="E252" s="23" t="n"/>
    </row>
    <row r="253">
      <c r="A253" s="24" t="n"/>
      <c r="B253" s="25" t="n"/>
      <c r="C253" s="25" t="n"/>
      <c r="D253" s="26" t="n"/>
      <c r="E253" s="27" t="n"/>
    </row>
    <row r="254">
      <c r="A254" s="20" t="n"/>
      <c r="B254" s="21" t="n"/>
      <c r="C254" s="21" t="n"/>
      <c r="D254" s="22" t="n"/>
      <c r="E254" s="23" t="n"/>
    </row>
    <row r="255">
      <c r="A255" s="24" t="n"/>
      <c r="B255" s="25" t="n"/>
      <c r="C255" s="25" t="n"/>
      <c r="D255" s="26" t="n"/>
      <c r="E255" s="27" t="n"/>
    </row>
    <row r="256">
      <c r="A256" s="20" t="n"/>
      <c r="B256" s="21" t="n"/>
      <c r="C256" s="21" t="n"/>
      <c r="D256" s="22" t="n"/>
      <c r="E256" s="23" t="n"/>
    </row>
    <row r="257">
      <c r="A257" s="24" t="n"/>
      <c r="B257" s="25" t="n"/>
      <c r="C257" s="25" t="n"/>
      <c r="D257" s="26" t="n"/>
      <c r="E257" s="27" t="n"/>
    </row>
    <row r="258">
      <c r="A258" s="20" t="n"/>
      <c r="B258" s="21" t="n"/>
      <c r="C258" s="21" t="n"/>
      <c r="D258" s="22" t="n"/>
      <c r="E258" s="23" t="n"/>
    </row>
    <row r="259">
      <c r="A259" s="24" t="n"/>
      <c r="B259" s="25" t="n"/>
      <c r="C259" s="25" t="n"/>
      <c r="D259" s="26" t="n"/>
      <c r="E259" s="27" t="n"/>
    </row>
    <row r="260">
      <c r="A260" s="20" t="n"/>
      <c r="B260" s="21" t="n"/>
      <c r="C260" s="21" t="n"/>
      <c r="D260" s="22" t="n"/>
      <c r="E260" s="23" t="n"/>
    </row>
    <row r="261">
      <c r="A261" s="24" t="n"/>
      <c r="B261" s="25" t="n"/>
      <c r="C261" s="25" t="n"/>
      <c r="D261" s="26" t="n"/>
      <c r="E261" s="27" t="n"/>
    </row>
    <row r="262">
      <c r="A262" s="20" t="n"/>
      <c r="B262" s="21" t="n"/>
      <c r="C262" s="21" t="n"/>
      <c r="D262" s="22" t="n"/>
      <c r="E262" s="23" t="n"/>
    </row>
    <row r="263">
      <c r="A263" s="24" t="n"/>
      <c r="B263" s="25" t="n"/>
      <c r="C263" s="25" t="n"/>
      <c r="D263" s="26" t="n"/>
      <c r="E263" s="27" t="n"/>
    </row>
    <row r="264">
      <c r="A264" s="20" t="n"/>
      <c r="B264" s="21" t="n"/>
      <c r="C264" s="21" t="n"/>
      <c r="D264" s="22" t="n"/>
      <c r="E264" s="23" t="n"/>
    </row>
    <row r="265">
      <c r="A265" s="24" t="n"/>
      <c r="B265" s="25" t="n"/>
      <c r="C265" s="25" t="n"/>
      <c r="D265" s="26" t="n"/>
      <c r="E265" s="27" t="n"/>
    </row>
    <row r="266">
      <c r="A266" s="20" t="n"/>
      <c r="B266" s="21" t="n"/>
      <c r="C266" s="21" t="n"/>
      <c r="D266" s="22" t="n"/>
      <c r="E266" s="23" t="n"/>
    </row>
    <row r="267">
      <c r="A267" s="24" t="n"/>
      <c r="B267" s="25" t="n"/>
      <c r="C267" s="25" t="n"/>
      <c r="D267" s="26" t="n"/>
      <c r="E267" s="27" t="n"/>
    </row>
    <row r="268">
      <c r="A268" s="20" t="n"/>
      <c r="B268" s="21" t="n"/>
      <c r="C268" s="21" t="n"/>
      <c r="D268" s="22" t="n"/>
      <c r="E268" s="23" t="n"/>
    </row>
    <row r="269">
      <c r="A269" s="24" t="n"/>
      <c r="B269" s="25" t="n"/>
      <c r="C269" s="25" t="n"/>
      <c r="D269" s="26" t="n"/>
      <c r="E269" s="27" t="n"/>
    </row>
    <row r="270">
      <c r="A270" s="20" t="n"/>
      <c r="B270" s="21" t="n"/>
      <c r="C270" s="21" t="n"/>
      <c r="D270" s="22" t="n"/>
      <c r="E270" s="23" t="n"/>
    </row>
    <row r="271">
      <c r="A271" s="24" t="n"/>
      <c r="B271" s="25" t="n"/>
      <c r="C271" s="25" t="n"/>
      <c r="D271" s="26" t="n"/>
      <c r="E271" s="27" t="n"/>
    </row>
    <row r="272">
      <c r="A272" s="20" t="n"/>
      <c r="B272" s="21" t="n"/>
      <c r="C272" s="21" t="n"/>
      <c r="D272" s="22" t="n"/>
      <c r="E272" s="23" t="n"/>
    </row>
    <row r="273">
      <c r="A273" s="24" t="n"/>
      <c r="B273" s="25" t="n"/>
      <c r="C273" s="25" t="n"/>
      <c r="D273" s="26" t="n"/>
      <c r="E273" s="27" t="n"/>
    </row>
    <row r="274">
      <c r="A274" s="20" t="n"/>
      <c r="B274" s="21" t="n"/>
      <c r="C274" s="21" t="n"/>
      <c r="D274" s="22" t="n"/>
      <c r="E274" s="23" t="n"/>
    </row>
    <row r="275">
      <c r="A275" s="24" t="n"/>
      <c r="B275" s="25" t="n"/>
      <c r="C275" s="25" t="n"/>
      <c r="D275" s="26" t="n"/>
      <c r="E275" s="27" t="n"/>
    </row>
    <row r="276">
      <c r="A276" s="20" t="n"/>
      <c r="B276" s="21" t="n"/>
      <c r="C276" s="21" t="n"/>
      <c r="D276" s="22" t="n"/>
      <c r="E276" s="23" t="n"/>
    </row>
    <row r="277">
      <c r="A277" s="24" t="n"/>
      <c r="B277" s="25" t="n"/>
      <c r="C277" s="25" t="n"/>
      <c r="D277" s="26" t="n"/>
      <c r="E277" s="27" t="n"/>
    </row>
    <row r="278">
      <c r="A278" s="20" t="n"/>
      <c r="B278" s="21" t="n"/>
      <c r="C278" s="21" t="n"/>
      <c r="D278" s="22" t="n"/>
      <c r="E278" s="23" t="n"/>
    </row>
    <row r="279">
      <c r="A279" s="24" t="n"/>
      <c r="B279" s="25" t="n"/>
      <c r="C279" s="25" t="n"/>
      <c r="D279" s="26" t="n"/>
      <c r="E279" s="27" t="n"/>
    </row>
    <row r="280">
      <c r="A280" s="20" t="n"/>
      <c r="B280" s="21" t="n"/>
      <c r="C280" s="21" t="n"/>
      <c r="D280" s="22" t="n"/>
      <c r="E280" s="23" t="n"/>
    </row>
    <row r="281">
      <c r="A281" s="24" t="n"/>
      <c r="B281" s="25" t="n"/>
      <c r="C281" s="25" t="n"/>
      <c r="D281" s="26" t="n"/>
      <c r="E281" s="27" t="n"/>
    </row>
    <row r="282">
      <c r="A282" s="20" t="n"/>
      <c r="B282" s="21" t="n"/>
      <c r="C282" s="21" t="n"/>
      <c r="D282" s="22" t="n"/>
      <c r="E282" s="23" t="n"/>
    </row>
    <row r="283">
      <c r="A283" s="24" t="n"/>
      <c r="B283" s="25" t="n"/>
      <c r="C283" s="25" t="n"/>
      <c r="D283" s="26" t="n"/>
      <c r="E283" s="27" t="n"/>
    </row>
    <row r="284">
      <c r="A284" s="20" t="n"/>
      <c r="B284" s="21" t="n"/>
      <c r="C284" s="21" t="n"/>
      <c r="D284" s="22" t="n"/>
      <c r="E284" s="23" t="n"/>
    </row>
    <row r="285">
      <c r="A285" s="24" t="n"/>
      <c r="B285" s="25" t="n"/>
      <c r="C285" s="25" t="n"/>
      <c r="D285" s="26" t="n"/>
      <c r="E285" s="27" t="n"/>
    </row>
    <row r="286">
      <c r="A286" s="20" t="n"/>
      <c r="B286" s="21" t="n"/>
      <c r="C286" s="21" t="n"/>
      <c r="D286" s="22" t="n"/>
      <c r="E286" s="23" t="n"/>
    </row>
    <row r="287">
      <c r="A287" s="24" t="n"/>
      <c r="B287" s="25" t="n"/>
      <c r="C287" s="25" t="n"/>
      <c r="D287" s="26" t="n"/>
      <c r="E287" s="27" t="n"/>
    </row>
    <row r="288">
      <c r="A288" s="20" t="n"/>
      <c r="B288" s="21" t="n"/>
      <c r="C288" s="21" t="n"/>
      <c r="D288" s="22" t="n"/>
      <c r="E288" s="23" t="n"/>
    </row>
    <row r="289">
      <c r="A289" s="24" t="n"/>
      <c r="B289" s="25" t="n"/>
      <c r="C289" s="25" t="n"/>
      <c r="D289" s="26" t="n"/>
      <c r="E289" s="27" t="n"/>
    </row>
    <row r="290">
      <c r="A290" s="20" t="n"/>
      <c r="B290" s="21" t="n"/>
      <c r="C290" s="21" t="n"/>
      <c r="D290" s="22" t="n"/>
      <c r="E290" s="23" t="n"/>
    </row>
    <row r="291">
      <c r="A291" s="24" t="n"/>
      <c r="B291" s="25" t="n"/>
      <c r="C291" s="25" t="n"/>
      <c r="D291" s="26" t="n"/>
      <c r="E291" s="27" t="n"/>
    </row>
    <row r="292">
      <c r="A292" s="20" t="n"/>
      <c r="B292" s="21" t="n"/>
      <c r="C292" s="21" t="n"/>
      <c r="D292" s="22" t="n"/>
      <c r="E292" s="23" t="n"/>
    </row>
    <row r="293">
      <c r="A293" s="24" t="n"/>
      <c r="B293" s="25" t="n"/>
      <c r="C293" s="25" t="n"/>
      <c r="D293" s="26" t="n"/>
      <c r="E293" s="27" t="n"/>
    </row>
    <row r="294">
      <c r="A294" s="20" t="n"/>
      <c r="B294" s="21" t="n"/>
      <c r="C294" s="21" t="n"/>
      <c r="D294" s="22" t="n"/>
      <c r="E294" s="23" t="n"/>
    </row>
    <row r="295">
      <c r="A295" s="24" t="n"/>
      <c r="B295" s="25" t="n"/>
      <c r="C295" s="25" t="n"/>
      <c r="D295" s="26" t="n"/>
      <c r="E295" s="27" t="n"/>
    </row>
    <row r="296">
      <c r="A296" s="20" t="n"/>
      <c r="B296" s="21" t="n"/>
      <c r="C296" s="21" t="n"/>
      <c r="D296" s="22" t="n"/>
      <c r="E296" s="23" t="n"/>
    </row>
    <row r="297">
      <c r="A297" s="24" t="n"/>
      <c r="B297" s="25" t="n"/>
      <c r="C297" s="25" t="n"/>
      <c r="D297" s="26" t="n"/>
      <c r="E297" s="27" t="n"/>
    </row>
    <row r="298">
      <c r="A298" s="20" t="n"/>
      <c r="B298" s="21" t="n"/>
      <c r="C298" s="21" t="n"/>
      <c r="D298" s="22" t="n"/>
      <c r="E298" s="23" t="n"/>
    </row>
    <row r="299">
      <c r="A299" s="24" t="n"/>
      <c r="B299" s="25" t="n"/>
      <c r="C299" s="25" t="n"/>
      <c r="D299" s="26" t="n"/>
      <c r="E299" s="27" t="n"/>
    </row>
    <row r="300">
      <c r="A300" s="20" t="n"/>
      <c r="B300" s="21" t="n"/>
      <c r="C300" s="21" t="n"/>
      <c r="D300" s="22" t="n"/>
      <c r="E300" s="23" t="n"/>
    </row>
    <row r="301">
      <c r="A301" s="24" t="n"/>
      <c r="B301" s="25" t="n"/>
      <c r="C301" s="25" t="n"/>
      <c r="D301" s="26" t="n"/>
      <c r="E301" s="27" t="n"/>
    </row>
    <row r="302">
      <c r="A302" s="20" t="n"/>
      <c r="B302" s="21" t="n"/>
      <c r="C302" s="21" t="n"/>
      <c r="D302" s="22" t="n"/>
      <c r="E302" s="23" t="n"/>
    </row>
    <row r="303">
      <c r="A303" s="24" t="n"/>
      <c r="B303" s="25" t="n"/>
      <c r="C303" s="25" t="n"/>
      <c r="D303" s="26" t="n"/>
      <c r="E303" s="27" t="n"/>
    </row>
    <row r="304">
      <c r="A304" s="20" t="n"/>
      <c r="B304" s="21" t="n"/>
      <c r="C304" s="21" t="n"/>
      <c r="D304" s="22" t="n"/>
      <c r="E304" s="23" t="n"/>
    </row>
    <row r="305">
      <c r="A305" s="24" t="n"/>
      <c r="B305" s="25" t="n"/>
      <c r="C305" s="25" t="n"/>
      <c r="D305" s="26" t="n"/>
      <c r="E305" s="27" t="n"/>
    </row>
    <row r="306">
      <c r="A306" s="20" t="n"/>
      <c r="B306" s="21" t="n"/>
      <c r="C306" s="21" t="n"/>
      <c r="D306" s="22" t="n"/>
      <c r="E306" s="23" t="n"/>
    </row>
    <row r="307">
      <c r="A307" s="24" t="n"/>
      <c r="B307" s="25" t="n"/>
      <c r="C307" s="25" t="n"/>
      <c r="D307" s="26" t="n"/>
      <c r="E307" s="27" t="n"/>
    </row>
    <row r="308">
      <c r="A308" s="20" t="n"/>
      <c r="B308" s="21" t="n"/>
      <c r="C308" s="21" t="n"/>
      <c r="D308" s="22" t="n"/>
      <c r="E308" s="23" t="n"/>
    </row>
    <row r="309">
      <c r="A309" s="24" t="n"/>
      <c r="B309" s="25" t="n"/>
      <c r="C309" s="25" t="n"/>
      <c r="D309" s="26" t="n"/>
      <c r="E309" s="27" t="n"/>
    </row>
    <row r="310">
      <c r="A310" s="20" t="n"/>
      <c r="B310" s="21" t="n"/>
      <c r="C310" s="21" t="n"/>
      <c r="D310" s="22" t="n"/>
      <c r="E310" s="23" t="n"/>
    </row>
    <row r="311">
      <c r="A311" s="24" t="n"/>
      <c r="B311" s="25" t="n"/>
      <c r="C311" s="25" t="n"/>
      <c r="D311" s="26" t="n"/>
      <c r="E311" s="27" t="n"/>
    </row>
    <row r="312">
      <c r="A312" s="20" t="n"/>
      <c r="B312" s="21" t="n"/>
      <c r="C312" s="21" t="n"/>
      <c r="D312" s="22" t="n"/>
      <c r="E312" s="23" t="n"/>
    </row>
    <row r="313">
      <c r="A313" s="24" t="n"/>
      <c r="B313" s="25" t="n"/>
      <c r="C313" s="25" t="n"/>
      <c r="D313" s="26" t="n"/>
      <c r="E313" s="27" t="n"/>
    </row>
    <row r="314">
      <c r="A314" s="20" t="n"/>
      <c r="B314" s="21" t="n"/>
      <c r="C314" s="21" t="n"/>
      <c r="D314" s="22" t="n"/>
      <c r="E314" s="23" t="n"/>
    </row>
    <row r="315">
      <c r="A315" s="24" t="n"/>
      <c r="B315" s="25" t="n"/>
      <c r="C315" s="25" t="n"/>
      <c r="D315" s="26" t="n"/>
      <c r="E315" s="27" t="n"/>
    </row>
    <row r="316">
      <c r="A316" s="20" t="n"/>
      <c r="B316" s="21" t="n"/>
      <c r="C316" s="21" t="n"/>
      <c r="D316" s="22" t="n"/>
      <c r="E316" s="23" t="n"/>
    </row>
    <row r="317">
      <c r="A317" s="24" t="n"/>
      <c r="B317" s="25" t="n"/>
      <c r="C317" s="25" t="n"/>
      <c r="D317" s="26" t="n"/>
      <c r="E317" s="27" t="n"/>
    </row>
    <row r="318">
      <c r="A318" s="20" t="n"/>
      <c r="B318" s="21" t="n"/>
      <c r="C318" s="21" t="n"/>
      <c r="D318" s="22" t="n"/>
      <c r="E318" s="23" t="n"/>
    </row>
    <row r="319">
      <c r="A319" s="24" t="n"/>
      <c r="B319" s="25" t="n"/>
      <c r="C319" s="25" t="n"/>
      <c r="D319" s="26" t="n"/>
      <c r="E319" s="27" t="n"/>
    </row>
    <row r="320">
      <c r="A320" s="20" t="n"/>
      <c r="B320" s="21" t="n"/>
      <c r="C320" s="21" t="n"/>
      <c r="D320" s="22" t="n"/>
      <c r="E320" s="23" t="n"/>
    </row>
    <row r="321">
      <c r="A321" s="24" t="n"/>
      <c r="B321" s="25" t="n"/>
      <c r="C321" s="25" t="n"/>
      <c r="D321" s="26" t="n"/>
      <c r="E321" s="27" t="n"/>
    </row>
    <row r="322">
      <c r="A322" s="20" t="n"/>
      <c r="B322" s="21" t="n"/>
      <c r="C322" s="21" t="n"/>
      <c r="D322" s="22" t="n"/>
      <c r="E322" s="23" t="n"/>
    </row>
    <row r="323">
      <c r="A323" s="24" t="n"/>
      <c r="B323" s="25" t="n"/>
      <c r="C323" s="25" t="n"/>
      <c r="D323" s="26" t="n"/>
      <c r="E323" s="27" t="n"/>
    </row>
    <row r="324">
      <c r="A324" s="20" t="n"/>
      <c r="B324" s="21" t="n"/>
      <c r="C324" s="21" t="n"/>
      <c r="D324" s="22" t="n"/>
      <c r="E324" s="23" t="n"/>
    </row>
    <row r="325">
      <c r="A325" s="24" t="n"/>
      <c r="B325" s="25" t="n"/>
      <c r="C325" s="25" t="n"/>
      <c r="D325" s="26" t="n"/>
      <c r="E325" s="27" t="n"/>
    </row>
    <row r="326">
      <c r="A326" s="20" t="n"/>
      <c r="B326" s="21" t="n"/>
      <c r="C326" s="21" t="n"/>
      <c r="D326" s="22" t="n"/>
      <c r="E326" s="23" t="n"/>
    </row>
    <row r="327">
      <c r="A327" s="24" t="n"/>
      <c r="B327" s="25" t="n"/>
      <c r="C327" s="25" t="n"/>
      <c r="D327" s="26" t="n"/>
      <c r="E327" s="27" t="n"/>
    </row>
    <row r="328">
      <c r="A328" s="20" t="n"/>
      <c r="B328" s="21" t="n"/>
      <c r="C328" s="21" t="n"/>
      <c r="D328" s="22" t="n"/>
      <c r="E328" s="23" t="n"/>
    </row>
    <row r="329">
      <c r="A329" s="24" t="n"/>
      <c r="B329" s="25" t="n"/>
      <c r="C329" s="25" t="n"/>
      <c r="D329" s="26" t="n"/>
      <c r="E329" s="27" t="n"/>
    </row>
    <row r="330">
      <c r="A330" s="20" t="n"/>
      <c r="B330" s="21" t="n"/>
      <c r="C330" s="21" t="n"/>
      <c r="D330" s="22" t="n"/>
      <c r="E330" s="23" t="n"/>
    </row>
    <row r="331">
      <c r="A331" s="24" t="n"/>
      <c r="B331" s="25" t="n"/>
      <c r="C331" s="25" t="n"/>
      <c r="D331" s="26" t="n"/>
      <c r="E331" s="27" t="n"/>
    </row>
    <row r="332">
      <c r="A332" s="20" t="n"/>
      <c r="B332" s="21" t="n"/>
      <c r="C332" s="21" t="n"/>
      <c r="D332" s="22" t="n"/>
      <c r="E332" s="23" t="n"/>
    </row>
    <row r="333">
      <c r="A333" s="24" t="n"/>
      <c r="B333" s="25" t="n"/>
      <c r="C333" s="25" t="n"/>
      <c r="D333" s="26" t="n"/>
      <c r="E333" s="27" t="n"/>
    </row>
    <row r="334">
      <c r="A334" s="20" t="n"/>
      <c r="B334" s="21" t="n"/>
      <c r="C334" s="21" t="n"/>
      <c r="D334" s="22" t="n"/>
      <c r="E334" s="23" t="n"/>
    </row>
    <row r="335">
      <c r="A335" s="24" t="n"/>
      <c r="B335" s="25" t="n"/>
      <c r="C335" s="25" t="n"/>
      <c r="D335" s="26" t="n"/>
      <c r="E335" s="27" t="n"/>
    </row>
    <row r="336">
      <c r="A336" s="20" t="n"/>
      <c r="B336" s="21" t="n"/>
      <c r="C336" s="21" t="n"/>
      <c r="D336" s="22" t="n"/>
      <c r="E336" s="23" t="n"/>
    </row>
    <row r="337">
      <c r="A337" s="24" t="n"/>
      <c r="B337" s="25" t="n"/>
      <c r="C337" s="25" t="n"/>
      <c r="D337" s="26" t="n"/>
      <c r="E337" s="27" t="n"/>
    </row>
    <row r="338">
      <c r="A338" s="20" t="n"/>
      <c r="B338" s="21" t="n"/>
      <c r="C338" s="21" t="n"/>
      <c r="D338" s="22" t="n"/>
      <c r="E338" s="23" t="n"/>
    </row>
    <row r="339">
      <c r="A339" s="24" t="n"/>
      <c r="B339" s="25" t="n"/>
      <c r="C339" s="25" t="n"/>
      <c r="D339" s="26" t="n"/>
      <c r="E339" s="27" t="n"/>
    </row>
    <row r="340">
      <c r="A340" s="20" t="n"/>
      <c r="B340" s="21" t="n"/>
      <c r="C340" s="21" t="n"/>
      <c r="D340" s="22" t="n"/>
      <c r="E340" s="23" t="n"/>
    </row>
    <row r="341">
      <c r="A341" s="24" t="n"/>
      <c r="B341" s="25" t="n"/>
      <c r="C341" s="25" t="n"/>
      <c r="D341" s="26" t="n"/>
      <c r="E341" s="27" t="n"/>
    </row>
    <row r="342">
      <c r="A342" s="20" t="n"/>
      <c r="B342" s="21" t="n"/>
      <c r="C342" s="21" t="n"/>
      <c r="D342" s="22" t="n"/>
      <c r="E342" s="23" t="n"/>
    </row>
    <row r="343">
      <c r="A343" s="24" t="n"/>
      <c r="B343" s="25" t="n"/>
      <c r="C343" s="25" t="n"/>
      <c r="D343" s="26" t="n"/>
      <c r="E343" s="27" t="n"/>
    </row>
    <row r="344">
      <c r="A344" s="20" t="n"/>
      <c r="B344" s="21" t="n"/>
      <c r="C344" s="21" t="n"/>
      <c r="D344" s="22" t="n"/>
      <c r="E344" s="23" t="n"/>
    </row>
    <row r="345">
      <c r="A345" s="24" t="n"/>
      <c r="B345" s="25" t="n"/>
      <c r="C345" s="25" t="n"/>
      <c r="D345" s="26" t="n"/>
      <c r="E345" s="27" t="n"/>
    </row>
    <row r="346">
      <c r="A346" s="20" t="n"/>
      <c r="B346" s="21" t="n"/>
      <c r="C346" s="21" t="n"/>
      <c r="D346" s="22" t="n"/>
      <c r="E346" s="23" t="n"/>
    </row>
    <row r="347">
      <c r="A347" s="24" t="n"/>
      <c r="B347" s="25" t="n"/>
      <c r="C347" s="25" t="n"/>
      <c r="D347" s="26" t="n"/>
      <c r="E347" s="27" t="n"/>
    </row>
    <row r="348">
      <c r="A348" s="20" t="n"/>
      <c r="B348" s="21" t="n"/>
      <c r="C348" s="21" t="n"/>
      <c r="D348" s="22" t="n"/>
      <c r="E348" s="23" t="n"/>
    </row>
    <row r="349">
      <c r="A349" s="24" t="n"/>
      <c r="B349" s="25" t="n"/>
      <c r="C349" s="25" t="n"/>
      <c r="D349" s="26" t="n"/>
      <c r="E349" s="27" t="n"/>
    </row>
    <row r="350">
      <c r="A350" s="20" t="n"/>
      <c r="B350" s="21" t="n"/>
      <c r="C350" s="21" t="n"/>
      <c r="D350" s="22" t="n"/>
      <c r="E350" s="23" t="n"/>
    </row>
    <row r="351">
      <c r="A351" s="24" t="n"/>
      <c r="B351" s="25" t="n"/>
      <c r="C351" s="25" t="n"/>
      <c r="D351" s="26" t="n"/>
      <c r="E351" s="27" t="n"/>
    </row>
    <row r="352">
      <c r="A352" s="20" t="n"/>
      <c r="B352" s="21" t="n"/>
      <c r="C352" s="21" t="n"/>
      <c r="D352" s="22" t="n"/>
      <c r="E352" s="23" t="n"/>
    </row>
    <row r="353">
      <c r="A353" s="24" t="n"/>
      <c r="B353" s="25" t="n"/>
      <c r="C353" s="25" t="n"/>
      <c r="D353" s="26" t="n"/>
      <c r="E353" s="27" t="n"/>
    </row>
    <row r="354">
      <c r="A354" s="20" t="n"/>
      <c r="B354" s="21" t="n"/>
      <c r="C354" s="21" t="n"/>
      <c r="D354" s="22" t="n"/>
      <c r="E354" s="23" t="n"/>
    </row>
    <row r="355">
      <c r="A355" s="24" t="n"/>
      <c r="B355" s="25" t="n"/>
      <c r="C355" s="25" t="n"/>
      <c r="D355" s="26" t="n"/>
      <c r="E355" s="27" t="n"/>
    </row>
    <row r="356">
      <c r="A356" s="20" t="n"/>
      <c r="B356" s="21" t="n"/>
      <c r="C356" s="21" t="n"/>
      <c r="D356" s="22" t="n"/>
      <c r="E356" s="23" t="n"/>
    </row>
    <row r="357">
      <c r="A357" s="24" t="n"/>
      <c r="B357" s="25" t="n"/>
      <c r="C357" s="25" t="n"/>
      <c r="D357" s="26" t="n"/>
      <c r="E357" s="27" t="n"/>
    </row>
    <row r="358">
      <c r="A358" s="20" t="n"/>
      <c r="B358" s="21" t="n"/>
      <c r="C358" s="21" t="n"/>
      <c r="D358" s="22" t="n"/>
      <c r="E358" s="23" t="n"/>
    </row>
    <row r="359">
      <c r="A359" s="24" t="n"/>
      <c r="B359" s="25" t="n"/>
      <c r="C359" s="25" t="n"/>
      <c r="D359" s="26" t="n"/>
      <c r="E359" s="27" t="n"/>
    </row>
    <row r="360">
      <c r="A360" s="20" t="n"/>
      <c r="B360" s="21" t="n"/>
      <c r="C360" s="21" t="n"/>
      <c r="D360" s="22" t="n"/>
      <c r="E360" s="23" t="n"/>
    </row>
    <row r="361">
      <c r="A361" s="24" t="n"/>
      <c r="B361" s="25" t="n"/>
      <c r="C361" s="25" t="n"/>
      <c r="D361" s="26" t="n"/>
      <c r="E361" s="27" t="n"/>
    </row>
    <row r="362">
      <c r="A362" s="20" t="n"/>
      <c r="B362" s="21" t="n"/>
      <c r="C362" s="21" t="n"/>
      <c r="D362" s="22" t="n"/>
      <c r="E362" s="23" t="n"/>
    </row>
    <row r="363">
      <c r="A363" s="24" t="n"/>
      <c r="B363" s="25" t="n"/>
      <c r="C363" s="25" t="n"/>
      <c r="D363" s="26" t="n"/>
      <c r="E363" s="27" t="n"/>
    </row>
    <row r="364">
      <c r="A364" s="20" t="n"/>
      <c r="B364" s="21" t="n"/>
      <c r="C364" s="21" t="n"/>
      <c r="D364" s="22" t="n"/>
      <c r="E364" s="23" t="n"/>
    </row>
    <row r="365">
      <c r="A365" s="24" t="n"/>
      <c r="B365" s="25" t="n"/>
      <c r="C365" s="25" t="n"/>
      <c r="D365" s="26" t="n"/>
      <c r="E365" s="27" t="n"/>
    </row>
    <row r="366">
      <c r="A366" s="20" t="n"/>
      <c r="B366" s="21" t="n"/>
      <c r="C366" s="21" t="n"/>
      <c r="D366" s="22" t="n"/>
      <c r="E366" s="23" t="n"/>
    </row>
    <row r="367">
      <c r="A367" s="24" t="n"/>
      <c r="B367" s="25" t="n"/>
      <c r="C367" s="25" t="n"/>
      <c r="D367" s="26" t="n"/>
      <c r="E367" s="27" t="n"/>
    </row>
    <row r="368">
      <c r="A368" s="20" t="n"/>
      <c r="B368" s="21" t="n"/>
      <c r="C368" s="21" t="n"/>
      <c r="D368" s="22" t="n"/>
      <c r="E368" s="23" t="n"/>
    </row>
    <row r="369">
      <c r="A369" s="24" t="n"/>
      <c r="B369" s="25" t="n"/>
      <c r="C369" s="25" t="n"/>
      <c r="D369" s="26" t="n"/>
      <c r="E369" s="27" t="n"/>
    </row>
    <row r="370">
      <c r="A370" s="20" t="n"/>
      <c r="B370" s="21" t="n"/>
      <c r="C370" s="21" t="n"/>
      <c r="D370" s="22" t="n"/>
      <c r="E370" s="23" t="n"/>
    </row>
    <row r="371">
      <c r="A371" s="24" t="n"/>
      <c r="B371" s="25" t="n"/>
      <c r="C371" s="25" t="n"/>
      <c r="D371" s="26" t="n"/>
      <c r="E371" s="27" t="n"/>
    </row>
    <row r="372">
      <c r="A372" s="20" t="n"/>
      <c r="B372" s="21" t="n"/>
      <c r="C372" s="21" t="n"/>
      <c r="D372" s="22" t="n"/>
      <c r="E372" s="23" t="n"/>
    </row>
    <row r="373">
      <c r="A373" s="24" t="n"/>
      <c r="B373" s="25" t="n"/>
      <c r="C373" s="25" t="n"/>
      <c r="D373" s="26" t="n"/>
      <c r="E373" s="27" t="n"/>
    </row>
    <row r="374">
      <c r="A374" s="20" t="n"/>
      <c r="B374" s="21" t="n"/>
      <c r="C374" s="21" t="n"/>
      <c r="D374" s="22" t="n"/>
      <c r="E374" s="23" t="n"/>
    </row>
    <row r="375">
      <c r="A375" s="24" t="n"/>
      <c r="B375" s="25" t="n"/>
      <c r="C375" s="25" t="n"/>
      <c r="D375" s="26" t="n"/>
      <c r="E375" s="27" t="n"/>
    </row>
    <row r="376">
      <c r="A376" s="20" t="n"/>
      <c r="B376" s="21" t="n"/>
      <c r="C376" s="21" t="n"/>
      <c r="D376" s="22" t="n"/>
      <c r="E376" s="23" t="n"/>
    </row>
    <row r="377">
      <c r="A377" s="24" t="n"/>
      <c r="B377" s="25" t="n"/>
      <c r="C377" s="25" t="n"/>
      <c r="D377" s="26" t="n"/>
      <c r="E377" s="27" t="n"/>
    </row>
    <row r="378">
      <c r="A378" s="20" t="n"/>
      <c r="B378" s="21" t="n"/>
      <c r="C378" s="21" t="n"/>
      <c r="D378" s="22" t="n"/>
      <c r="E378" s="23" t="n"/>
    </row>
    <row r="379">
      <c r="A379" s="24" t="n"/>
      <c r="B379" s="25" t="n"/>
      <c r="C379" s="25" t="n"/>
      <c r="D379" s="26" t="n"/>
      <c r="E379" s="27" t="n"/>
    </row>
    <row r="380">
      <c r="A380" s="20" t="n"/>
      <c r="B380" s="21" t="n"/>
      <c r="C380" s="21" t="n"/>
      <c r="D380" s="22" t="n"/>
      <c r="E380" s="23" t="n"/>
    </row>
    <row r="381">
      <c r="A381" s="24" t="n"/>
      <c r="B381" s="25" t="n"/>
      <c r="C381" s="25" t="n"/>
      <c r="D381" s="26" t="n"/>
      <c r="E381" s="27" t="n"/>
    </row>
    <row r="382">
      <c r="A382" s="20" t="n"/>
      <c r="B382" s="21" t="n"/>
      <c r="C382" s="21" t="n"/>
      <c r="D382" s="22" t="n"/>
      <c r="E382" s="23" t="n"/>
    </row>
    <row r="383">
      <c r="A383" s="24" t="n"/>
      <c r="B383" s="25" t="n"/>
      <c r="C383" s="25" t="n"/>
      <c r="D383" s="26" t="n"/>
      <c r="E383" s="27" t="n"/>
    </row>
    <row r="384">
      <c r="A384" s="20" t="n"/>
      <c r="B384" s="21" t="n"/>
      <c r="C384" s="21" t="n"/>
      <c r="D384" s="22" t="n"/>
      <c r="E384" s="23" t="n"/>
    </row>
    <row r="385">
      <c r="A385" s="24" t="n"/>
      <c r="B385" s="25" t="n"/>
      <c r="C385" s="25" t="n"/>
      <c r="D385" s="26" t="n"/>
      <c r="E385" s="27" t="n"/>
    </row>
    <row r="386">
      <c r="A386" s="20" t="n"/>
      <c r="B386" s="21" t="n"/>
      <c r="C386" s="21" t="n"/>
      <c r="D386" s="22" t="n"/>
      <c r="E386" s="23" t="n"/>
    </row>
    <row r="387">
      <c r="A387" s="24" t="n"/>
      <c r="B387" s="25" t="n"/>
      <c r="C387" s="25" t="n"/>
      <c r="D387" s="26" t="n"/>
      <c r="E387" s="27" t="n"/>
    </row>
    <row r="388">
      <c r="A388" s="20" t="n"/>
      <c r="B388" s="21" t="n"/>
      <c r="C388" s="21" t="n"/>
      <c r="D388" s="22" t="n"/>
      <c r="E388" s="23" t="n"/>
    </row>
    <row r="389">
      <c r="A389" s="24" t="n"/>
      <c r="B389" s="25" t="n"/>
      <c r="C389" s="25" t="n"/>
      <c r="D389" s="26" t="n"/>
      <c r="E389" s="27" t="n"/>
    </row>
    <row r="390">
      <c r="A390" s="20" t="n"/>
      <c r="B390" s="21" t="n"/>
      <c r="C390" s="21" t="n"/>
      <c r="D390" s="22" t="n"/>
      <c r="E390" s="23" t="n"/>
    </row>
    <row r="391">
      <c r="A391" s="24" t="n"/>
      <c r="B391" s="25" t="n"/>
      <c r="C391" s="25" t="n"/>
      <c r="D391" s="26" t="n"/>
      <c r="E391" s="27" t="n"/>
    </row>
    <row r="392">
      <c r="A392" s="20" t="n"/>
      <c r="B392" s="21" t="n"/>
      <c r="C392" s="21" t="n"/>
      <c r="D392" s="22" t="n"/>
      <c r="E392" s="23" t="n"/>
    </row>
    <row r="393">
      <c r="A393" s="24" t="n"/>
      <c r="B393" s="25" t="n"/>
      <c r="C393" s="25" t="n"/>
      <c r="D393" s="26" t="n"/>
      <c r="E393" s="27" t="n"/>
    </row>
    <row r="394">
      <c r="A394" s="20" t="n"/>
      <c r="B394" s="21" t="n"/>
      <c r="C394" s="21" t="n"/>
      <c r="D394" s="22" t="n"/>
      <c r="E394" s="23" t="n"/>
    </row>
    <row r="395">
      <c r="A395" s="24" t="n"/>
      <c r="B395" s="25" t="n"/>
      <c r="C395" s="25" t="n"/>
      <c r="D395" s="26" t="n"/>
      <c r="E395" s="27" t="n"/>
    </row>
    <row r="396">
      <c r="A396" s="20" t="n"/>
      <c r="B396" s="21" t="n"/>
      <c r="C396" s="21" t="n"/>
      <c r="D396" s="22" t="n"/>
      <c r="E396" s="23" t="n"/>
    </row>
    <row r="397">
      <c r="A397" s="24" t="n"/>
      <c r="B397" s="25" t="n"/>
      <c r="C397" s="25" t="n"/>
      <c r="D397" s="26" t="n"/>
      <c r="E397" s="27" t="n"/>
    </row>
    <row r="398">
      <c r="A398" s="20" t="n"/>
      <c r="B398" s="21" t="n"/>
      <c r="C398" s="21" t="n"/>
      <c r="D398" s="22" t="n"/>
      <c r="E398" s="23" t="n"/>
    </row>
    <row r="399">
      <c r="A399" s="24" t="n"/>
      <c r="B399" s="25" t="n"/>
      <c r="C399" s="25" t="n"/>
      <c r="D399" s="26" t="n"/>
      <c r="E399" s="27" t="n"/>
    </row>
    <row r="400">
      <c r="A400" s="20" t="n"/>
      <c r="B400" s="21" t="n"/>
      <c r="C400" s="21" t="n"/>
      <c r="D400" s="22" t="n"/>
      <c r="E400" s="23" t="n"/>
    </row>
    <row r="401">
      <c r="A401" s="24" t="n"/>
      <c r="B401" s="25" t="n"/>
      <c r="C401" s="25" t="n"/>
      <c r="D401" s="26" t="n"/>
      <c r="E401" s="27" t="n"/>
    </row>
    <row r="402">
      <c r="A402" s="20" t="n"/>
      <c r="B402" s="21" t="n"/>
      <c r="C402" s="21" t="n"/>
      <c r="D402" s="22" t="n"/>
      <c r="E402" s="23" t="n"/>
    </row>
    <row r="403">
      <c r="A403" s="24" t="n"/>
      <c r="B403" s="25" t="n"/>
      <c r="C403" s="25" t="n"/>
      <c r="D403" s="26" t="n"/>
      <c r="E403" s="27" t="n"/>
    </row>
    <row r="404">
      <c r="A404" s="20" t="n"/>
      <c r="B404" s="21" t="n"/>
      <c r="C404" s="21" t="n"/>
      <c r="D404" s="22" t="n"/>
      <c r="E404" s="23" t="n"/>
    </row>
    <row r="405">
      <c r="A405" s="24" t="n"/>
      <c r="B405" s="25" t="n"/>
      <c r="C405" s="25" t="n"/>
      <c r="D405" s="26" t="n"/>
      <c r="E405" s="27" t="n"/>
    </row>
    <row r="406">
      <c r="A406" s="20" t="n"/>
      <c r="B406" s="21" t="n"/>
      <c r="C406" s="21" t="n"/>
      <c r="D406" s="22" t="n"/>
      <c r="E406" s="23" t="n"/>
    </row>
    <row r="407">
      <c r="A407" s="24" t="n"/>
      <c r="B407" s="25" t="n"/>
      <c r="C407" s="25" t="n"/>
      <c r="D407" s="26" t="n"/>
      <c r="E407" s="27" t="n"/>
    </row>
    <row r="408">
      <c r="A408" s="20" t="n"/>
      <c r="B408" s="21" t="n"/>
      <c r="C408" s="21" t="n"/>
      <c r="D408" s="22" t="n"/>
      <c r="E408" s="23" t="n"/>
    </row>
    <row r="409">
      <c r="A409" s="24" t="n"/>
      <c r="B409" s="25" t="n"/>
      <c r="C409" s="25" t="n"/>
      <c r="D409" s="26" t="n"/>
      <c r="E409" s="27" t="n"/>
    </row>
    <row r="410">
      <c r="A410" s="20" t="n"/>
      <c r="B410" s="21" t="n"/>
      <c r="C410" s="21" t="n"/>
      <c r="D410" s="22" t="n"/>
      <c r="E410" s="23" t="n"/>
    </row>
    <row r="411">
      <c r="A411" s="24" t="n"/>
      <c r="B411" s="25" t="n"/>
      <c r="C411" s="25" t="n"/>
      <c r="D411" s="26" t="n"/>
      <c r="E411" s="27" t="n"/>
    </row>
    <row r="412">
      <c r="A412" s="20" t="n"/>
      <c r="B412" s="21" t="n"/>
      <c r="C412" s="21" t="n"/>
      <c r="D412" s="22" t="n"/>
      <c r="E412" s="23" t="n"/>
    </row>
    <row r="413">
      <c r="A413" s="24" t="n"/>
      <c r="B413" s="25" t="n"/>
      <c r="C413" s="25" t="n"/>
      <c r="D413" s="26" t="n"/>
      <c r="E413" s="27" t="n"/>
    </row>
    <row r="414">
      <c r="A414" s="20" t="n"/>
      <c r="B414" s="21" t="n"/>
      <c r="C414" s="21" t="n"/>
      <c r="D414" s="22" t="n"/>
      <c r="E414" s="23" t="n"/>
    </row>
    <row r="415">
      <c r="A415" s="24" t="n"/>
      <c r="B415" s="25" t="n"/>
      <c r="C415" s="25" t="n"/>
      <c r="D415" s="26" t="n"/>
      <c r="E415" s="27" t="n"/>
    </row>
    <row r="416">
      <c r="A416" s="20" t="n"/>
      <c r="B416" s="21" t="n"/>
      <c r="C416" s="21" t="n"/>
      <c r="D416" s="22" t="n"/>
      <c r="E416" s="23" t="n"/>
    </row>
    <row r="417">
      <c r="A417" s="24" t="n"/>
      <c r="B417" s="25" t="n"/>
      <c r="C417" s="25" t="n"/>
      <c r="D417" s="26" t="n"/>
      <c r="E417" s="27" t="n"/>
    </row>
    <row r="418">
      <c r="A418" s="20" t="n"/>
      <c r="B418" s="21" t="n"/>
      <c r="C418" s="21" t="n"/>
      <c r="D418" s="22" t="n"/>
      <c r="E418" s="23" t="n"/>
    </row>
    <row r="419">
      <c r="A419" s="24" t="n"/>
      <c r="B419" s="25" t="n"/>
      <c r="C419" s="25" t="n"/>
      <c r="D419" s="26" t="n"/>
      <c r="E419" s="27" t="n"/>
    </row>
    <row r="420">
      <c r="A420" s="20" t="n"/>
      <c r="B420" s="21" t="n"/>
      <c r="C420" s="21" t="n"/>
      <c r="D420" s="22" t="n"/>
      <c r="E420" s="23" t="n"/>
    </row>
    <row r="421">
      <c r="A421" s="24" t="n"/>
      <c r="B421" s="25" t="n"/>
      <c r="C421" s="25" t="n"/>
      <c r="D421" s="26" t="n"/>
      <c r="E421" s="27" t="n"/>
    </row>
    <row r="422">
      <c r="A422" s="20" t="n"/>
      <c r="B422" s="21" t="n"/>
      <c r="C422" s="21" t="n"/>
      <c r="D422" s="22" t="n"/>
      <c r="E422" s="23" t="n"/>
    </row>
    <row r="423">
      <c r="A423" s="24" t="n"/>
      <c r="B423" s="25" t="n"/>
      <c r="C423" s="25" t="n"/>
      <c r="D423" s="26" t="n"/>
      <c r="E423" s="27" t="n"/>
    </row>
    <row r="424">
      <c r="A424" s="20" t="n"/>
      <c r="B424" s="21" t="n"/>
      <c r="C424" s="21" t="n"/>
      <c r="D424" s="22" t="n"/>
      <c r="E424" s="23" t="n"/>
    </row>
    <row r="425">
      <c r="A425" s="24" t="n"/>
      <c r="B425" s="25" t="n"/>
      <c r="C425" s="25" t="n"/>
      <c r="D425" s="26" t="n"/>
      <c r="E425" s="27" t="n"/>
    </row>
    <row r="426">
      <c r="A426" s="20" t="n"/>
      <c r="B426" s="21" t="n"/>
      <c r="C426" s="21" t="n"/>
      <c r="D426" s="22" t="n"/>
      <c r="E426" s="23" t="n"/>
    </row>
    <row r="427">
      <c r="A427" s="24" t="n"/>
      <c r="B427" s="25" t="n"/>
      <c r="C427" s="25" t="n"/>
      <c r="D427" s="26" t="n"/>
      <c r="E427" s="27" t="n"/>
    </row>
    <row r="428">
      <c r="A428" s="20" t="n"/>
      <c r="B428" s="21" t="n"/>
      <c r="C428" s="21" t="n"/>
      <c r="D428" s="22" t="n"/>
      <c r="E428" s="23" t="n"/>
    </row>
    <row r="429">
      <c r="A429" s="24" t="n"/>
      <c r="B429" s="25" t="n"/>
      <c r="C429" s="25" t="n"/>
      <c r="D429" s="26" t="n"/>
      <c r="E429" s="27" t="n"/>
    </row>
    <row r="430">
      <c r="A430" s="20" t="n"/>
      <c r="B430" s="21" t="n"/>
      <c r="C430" s="21" t="n"/>
      <c r="D430" s="22" t="n"/>
      <c r="E430" s="23" t="n"/>
    </row>
    <row r="431">
      <c r="A431" s="24" t="n"/>
      <c r="B431" s="25" t="n"/>
      <c r="C431" s="25" t="n"/>
      <c r="D431" s="26" t="n"/>
      <c r="E431" s="27" t="n"/>
    </row>
    <row r="432">
      <c r="A432" s="20" t="n"/>
      <c r="B432" s="21" t="n"/>
      <c r="C432" s="21" t="n"/>
      <c r="D432" s="22" t="n"/>
      <c r="E432" s="23" t="n"/>
    </row>
    <row r="433">
      <c r="A433" s="24" t="n"/>
      <c r="B433" s="25" t="n"/>
      <c r="C433" s="25" t="n"/>
      <c r="D433" s="26" t="n"/>
      <c r="E433" s="27" t="n"/>
    </row>
    <row r="434">
      <c r="A434" s="20" t="n"/>
      <c r="B434" s="21" t="n"/>
      <c r="C434" s="21" t="n"/>
      <c r="D434" s="22" t="n"/>
      <c r="E434" s="23" t="n"/>
    </row>
    <row r="435">
      <c r="A435" s="24" t="n"/>
      <c r="B435" s="25" t="n"/>
      <c r="C435" s="25" t="n"/>
      <c r="D435" s="26" t="n"/>
      <c r="E435" s="27" t="n"/>
    </row>
    <row r="436">
      <c r="A436" s="20" t="n"/>
      <c r="B436" s="21" t="n"/>
      <c r="C436" s="21" t="n"/>
      <c r="D436" s="22" t="n"/>
      <c r="E436" s="23" t="n"/>
    </row>
    <row r="437">
      <c r="A437" s="24" t="n"/>
      <c r="B437" s="25" t="n"/>
      <c r="C437" s="25" t="n"/>
      <c r="D437" s="26" t="n"/>
      <c r="E437" s="27" t="n"/>
    </row>
    <row r="438">
      <c r="A438" s="20" t="n"/>
      <c r="B438" s="21" t="n"/>
      <c r="C438" s="21" t="n"/>
      <c r="D438" s="22" t="n"/>
      <c r="E438" s="23" t="n"/>
    </row>
    <row r="439">
      <c r="A439" s="24" t="n"/>
      <c r="B439" s="25" t="n"/>
      <c r="C439" s="25" t="n"/>
      <c r="D439" s="26" t="n"/>
      <c r="E439" s="27" t="n"/>
    </row>
    <row r="440">
      <c r="A440" s="20" t="n"/>
      <c r="B440" s="21" t="n"/>
      <c r="C440" s="21" t="n"/>
      <c r="D440" s="22" t="n"/>
      <c r="E440" s="23" t="n"/>
    </row>
    <row r="441">
      <c r="A441" s="24" t="n"/>
      <c r="B441" s="25" t="n"/>
      <c r="C441" s="25" t="n"/>
      <c r="D441" s="26" t="n"/>
      <c r="E441" s="27" t="n"/>
    </row>
    <row r="442">
      <c r="A442" s="20" t="n"/>
      <c r="B442" s="21" t="n"/>
      <c r="C442" s="21" t="n"/>
      <c r="D442" s="22" t="n"/>
      <c r="E442" s="23" t="n"/>
    </row>
    <row r="443">
      <c r="A443" s="24" t="n"/>
      <c r="B443" s="25" t="n"/>
      <c r="C443" s="25" t="n"/>
      <c r="D443" s="26" t="n"/>
      <c r="E443" s="27" t="n"/>
    </row>
    <row r="444">
      <c r="A444" s="20" t="n"/>
      <c r="B444" s="21" t="n"/>
      <c r="C444" s="21" t="n"/>
      <c r="D444" s="22" t="n"/>
      <c r="E444" s="23" t="n"/>
    </row>
    <row r="445">
      <c r="A445" s="24" t="n"/>
      <c r="B445" s="25" t="n"/>
      <c r="C445" s="25" t="n"/>
      <c r="D445" s="26" t="n"/>
      <c r="E445" s="27" t="n"/>
    </row>
    <row r="446">
      <c r="A446" s="20" t="n"/>
      <c r="B446" s="21" t="n"/>
      <c r="C446" s="21" t="n"/>
      <c r="D446" s="22" t="n"/>
      <c r="E446" s="23" t="n"/>
    </row>
    <row r="447">
      <c r="A447" s="24" t="n"/>
      <c r="B447" s="25" t="n"/>
      <c r="C447" s="25" t="n"/>
      <c r="D447" s="26" t="n"/>
      <c r="E447" s="27" t="n"/>
    </row>
    <row r="448">
      <c r="A448" s="20" t="n"/>
      <c r="B448" s="21" t="n"/>
      <c r="C448" s="21" t="n"/>
      <c r="D448" s="22" t="n"/>
      <c r="E448" s="23" t="n"/>
    </row>
    <row r="449">
      <c r="A449" s="24" t="n"/>
      <c r="B449" s="25" t="n"/>
      <c r="C449" s="25" t="n"/>
      <c r="D449" s="26" t="n"/>
      <c r="E449" s="27" t="n"/>
    </row>
    <row r="450">
      <c r="A450" s="20" t="n"/>
      <c r="B450" s="21" t="n"/>
      <c r="C450" s="21" t="n"/>
      <c r="D450" s="22" t="n"/>
      <c r="E450" s="23" t="n"/>
    </row>
    <row r="451">
      <c r="A451" s="24" t="n"/>
      <c r="B451" s="25" t="n"/>
      <c r="C451" s="25" t="n"/>
      <c r="D451" s="26" t="n"/>
      <c r="E451" s="27" t="n"/>
    </row>
    <row r="452">
      <c r="A452" s="20" t="n"/>
      <c r="B452" s="21" t="n"/>
      <c r="C452" s="21" t="n"/>
      <c r="D452" s="22" t="n"/>
      <c r="E452" s="23" t="n"/>
    </row>
    <row r="453">
      <c r="A453" s="24" t="n"/>
      <c r="B453" s="25" t="n"/>
      <c r="C453" s="25" t="n"/>
      <c r="D453" s="26" t="n"/>
      <c r="E453" s="27" t="n"/>
    </row>
    <row r="454">
      <c r="A454" s="20" t="n"/>
      <c r="B454" s="21" t="n"/>
      <c r="C454" s="21" t="n"/>
      <c r="D454" s="22" t="n"/>
      <c r="E454" s="23" t="n"/>
    </row>
    <row r="455">
      <c r="A455" s="24" t="n"/>
      <c r="B455" s="25" t="n"/>
      <c r="C455" s="25" t="n"/>
      <c r="D455" s="26" t="n"/>
      <c r="E455" s="27" t="n"/>
    </row>
    <row r="456">
      <c r="A456" s="20" t="n"/>
      <c r="B456" s="21" t="n"/>
      <c r="C456" s="21" t="n"/>
      <c r="D456" s="22" t="n"/>
      <c r="E456" s="23" t="n"/>
    </row>
    <row r="457">
      <c r="A457" s="24" t="n"/>
      <c r="B457" s="25" t="n"/>
      <c r="C457" s="25" t="n"/>
      <c r="D457" s="26" t="n"/>
      <c r="E457" s="27" t="n"/>
    </row>
    <row r="458">
      <c r="A458" s="20" t="n"/>
      <c r="B458" s="21" t="n"/>
      <c r="C458" s="21" t="n"/>
      <c r="D458" s="22" t="n"/>
      <c r="E458" s="23" t="n"/>
    </row>
    <row r="459">
      <c r="A459" s="24" t="n"/>
      <c r="B459" s="25" t="n"/>
      <c r="C459" s="25" t="n"/>
      <c r="D459" s="26" t="n"/>
      <c r="E459" s="27" t="n"/>
    </row>
    <row r="460">
      <c r="A460" s="20" t="n"/>
      <c r="B460" s="21" t="n"/>
      <c r="C460" s="21" t="n"/>
      <c r="D460" s="22" t="n"/>
      <c r="E460" s="23" t="n"/>
    </row>
    <row r="461">
      <c r="A461" s="24" t="n"/>
      <c r="B461" s="25" t="n"/>
      <c r="C461" s="25" t="n"/>
      <c r="D461" s="26" t="n"/>
      <c r="E461" s="27" t="n"/>
    </row>
    <row r="462">
      <c r="A462" s="20" t="n"/>
      <c r="B462" s="21" t="n"/>
      <c r="C462" s="21" t="n"/>
      <c r="D462" s="22" t="n"/>
      <c r="E462" s="23" t="n"/>
    </row>
    <row r="463">
      <c r="A463" s="24" t="n"/>
      <c r="B463" s="25" t="n"/>
      <c r="C463" s="25" t="n"/>
      <c r="D463" s="26" t="n"/>
      <c r="E463" s="27" t="n"/>
    </row>
    <row r="464">
      <c r="A464" s="20" t="n"/>
      <c r="B464" s="21" t="n"/>
      <c r="C464" s="21" t="n"/>
      <c r="D464" s="22" t="n"/>
      <c r="E464" s="23" t="n"/>
    </row>
    <row r="465">
      <c r="A465" s="24" t="n"/>
      <c r="B465" s="25" t="n"/>
      <c r="C465" s="25" t="n"/>
      <c r="D465" s="26" t="n"/>
      <c r="E465" s="27" t="n"/>
    </row>
    <row r="466">
      <c r="A466" s="20" t="n"/>
      <c r="B466" s="21" t="n"/>
      <c r="C466" s="21" t="n"/>
      <c r="D466" s="22" t="n"/>
      <c r="E466" s="23" t="n"/>
    </row>
    <row r="467">
      <c r="A467" s="24" t="n"/>
      <c r="B467" s="25" t="n"/>
      <c r="C467" s="25" t="n"/>
      <c r="D467" s="26" t="n"/>
      <c r="E467" s="27" t="n"/>
    </row>
    <row r="468">
      <c r="A468" s="20" t="n"/>
      <c r="B468" s="21" t="n"/>
      <c r="C468" s="21" t="n"/>
      <c r="D468" s="22" t="n"/>
      <c r="E468" s="23" t="n"/>
    </row>
    <row r="469">
      <c r="A469" s="24" t="n"/>
      <c r="B469" s="25" t="n"/>
      <c r="C469" s="25" t="n"/>
      <c r="D469" s="26" t="n"/>
      <c r="E469" s="27" t="n"/>
    </row>
    <row r="470">
      <c r="A470" s="20" t="n"/>
      <c r="B470" s="21" t="n"/>
      <c r="C470" s="21" t="n"/>
      <c r="D470" s="22" t="n"/>
      <c r="E470" s="23" t="n"/>
    </row>
    <row r="471">
      <c r="A471" s="24" t="n"/>
      <c r="B471" s="25" t="n"/>
      <c r="C471" s="25" t="n"/>
      <c r="D471" s="26" t="n"/>
      <c r="E471" s="27" t="n"/>
    </row>
    <row r="472">
      <c r="A472" s="20" t="n"/>
      <c r="B472" s="21" t="n"/>
      <c r="C472" s="21" t="n"/>
      <c r="D472" s="22" t="n"/>
      <c r="E472" s="23" t="n"/>
    </row>
    <row r="473">
      <c r="A473" s="24" t="n"/>
      <c r="B473" s="25" t="n"/>
      <c r="C473" s="25" t="n"/>
      <c r="D473" s="26" t="n"/>
      <c r="E473" s="27" t="n"/>
    </row>
    <row r="474">
      <c r="A474" s="20" t="n"/>
      <c r="B474" s="21" t="n"/>
      <c r="C474" s="21" t="n"/>
      <c r="D474" s="22" t="n"/>
      <c r="E474" s="23" t="n"/>
    </row>
    <row r="475">
      <c r="A475" s="24" t="n"/>
      <c r="B475" s="25" t="n"/>
      <c r="C475" s="25" t="n"/>
      <c r="D475" s="26" t="n"/>
      <c r="E475" s="27" t="n"/>
    </row>
    <row r="476">
      <c r="A476" s="20" t="n"/>
      <c r="B476" s="21" t="n"/>
      <c r="C476" s="21" t="n"/>
      <c r="D476" s="22" t="n"/>
      <c r="E476" s="23" t="n"/>
    </row>
    <row r="477">
      <c r="A477" s="24" t="n"/>
      <c r="B477" s="25" t="n"/>
      <c r="C477" s="25" t="n"/>
      <c r="D477" s="26" t="n"/>
      <c r="E477" s="27" t="n"/>
    </row>
    <row r="478">
      <c r="A478" s="20" t="n"/>
      <c r="B478" s="21" t="n"/>
      <c r="C478" s="21" t="n"/>
      <c r="D478" s="22" t="n"/>
      <c r="E478" s="23" t="n"/>
    </row>
    <row r="479">
      <c r="A479" s="24" t="n"/>
      <c r="B479" s="25" t="n"/>
      <c r="C479" s="25" t="n"/>
      <c r="D479" s="26" t="n"/>
      <c r="E479" s="27" t="n"/>
    </row>
    <row r="480">
      <c r="A480" s="20" t="n"/>
      <c r="B480" s="21" t="n"/>
      <c r="C480" s="21" t="n"/>
      <c r="D480" s="22" t="n"/>
      <c r="E480" s="23" t="n"/>
    </row>
    <row r="481">
      <c r="A481" s="24" t="n"/>
      <c r="B481" s="25" t="n"/>
      <c r="C481" s="25" t="n"/>
      <c r="D481" s="26" t="n"/>
      <c r="E481" s="27" t="n"/>
    </row>
    <row r="482">
      <c r="A482" s="20" t="n"/>
      <c r="B482" s="21" t="n"/>
      <c r="C482" s="21" t="n"/>
      <c r="D482" s="22" t="n"/>
      <c r="E482" s="23" t="n"/>
    </row>
    <row r="483">
      <c r="A483" s="24" t="n"/>
      <c r="B483" s="25" t="n"/>
      <c r="C483" s="25" t="n"/>
      <c r="D483" s="26" t="n"/>
      <c r="E483" s="27" t="n"/>
    </row>
    <row r="484">
      <c r="A484" s="20" t="n"/>
      <c r="B484" s="21" t="n"/>
      <c r="C484" s="21" t="n"/>
      <c r="D484" s="22" t="n"/>
      <c r="E484" s="23" t="n"/>
    </row>
    <row r="485">
      <c r="A485" s="24" t="n"/>
      <c r="B485" s="25" t="n"/>
      <c r="C485" s="25" t="n"/>
      <c r="D485" s="26" t="n"/>
      <c r="E485" s="27" t="n"/>
    </row>
    <row r="486">
      <c r="A486" s="20" t="n"/>
      <c r="B486" s="21" t="n"/>
      <c r="C486" s="21" t="n"/>
      <c r="D486" s="22" t="n"/>
      <c r="E486" s="23" t="n"/>
    </row>
    <row r="487">
      <c r="A487" s="24" t="n"/>
      <c r="B487" s="25" t="n"/>
      <c r="C487" s="25" t="n"/>
      <c r="D487" s="26" t="n"/>
      <c r="E487" s="27" t="n"/>
    </row>
    <row r="488">
      <c r="A488" s="20" t="n"/>
      <c r="B488" s="21" t="n"/>
      <c r="C488" s="21" t="n"/>
      <c r="D488" s="22" t="n"/>
      <c r="E488" s="23" t="n"/>
    </row>
    <row r="489">
      <c r="A489" s="24" t="n"/>
      <c r="B489" s="25" t="n"/>
      <c r="C489" s="25" t="n"/>
      <c r="D489" s="26" t="n"/>
      <c r="E489" s="27" t="n"/>
    </row>
    <row r="490">
      <c r="A490" s="20" t="n"/>
      <c r="B490" s="21" t="n"/>
      <c r="C490" s="21" t="n"/>
      <c r="D490" s="22" t="n"/>
      <c r="E490" s="23" t="n"/>
    </row>
    <row r="491">
      <c r="A491" s="24" t="n"/>
      <c r="B491" s="25" t="n"/>
      <c r="C491" s="25" t="n"/>
      <c r="D491" s="26" t="n"/>
      <c r="E491" s="27" t="n"/>
    </row>
    <row r="492">
      <c r="A492" s="20" t="n"/>
      <c r="B492" s="21" t="n"/>
      <c r="C492" s="21" t="n"/>
      <c r="D492" s="22" t="n"/>
      <c r="E492" s="23" t="n"/>
    </row>
    <row r="493">
      <c r="A493" s="24" t="n"/>
      <c r="B493" s="25" t="n"/>
      <c r="C493" s="25" t="n"/>
      <c r="D493" s="26" t="n"/>
      <c r="E493" s="27" t="n"/>
    </row>
    <row r="494">
      <c r="A494" s="20" t="n"/>
      <c r="B494" s="21" t="n"/>
      <c r="C494" s="21" t="n"/>
      <c r="D494" s="22" t="n"/>
      <c r="E494" s="23" t="n"/>
    </row>
    <row r="495">
      <c r="A495" s="24" t="n"/>
      <c r="B495" s="25" t="n"/>
      <c r="C495" s="25" t="n"/>
      <c r="D495" s="26" t="n"/>
      <c r="E495" s="27" t="n"/>
    </row>
    <row r="496">
      <c r="A496" s="20" t="n"/>
      <c r="B496" s="21" t="n"/>
      <c r="C496" s="21" t="n"/>
      <c r="D496" s="22" t="n"/>
      <c r="E496" s="23" t="n"/>
    </row>
    <row r="497">
      <c r="A497" s="24" t="n"/>
      <c r="B497" s="25" t="n"/>
      <c r="C497" s="25" t="n"/>
      <c r="D497" s="26" t="n"/>
      <c r="E497" s="27" t="n"/>
    </row>
    <row r="498">
      <c r="A498" s="20" t="n"/>
      <c r="B498" s="21" t="n"/>
      <c r="C498" s="21" t="n"/>
      <c r="D498" s="22" t="n"/>
      <c r="E498" s="23" t="n"/>
    </row>
    <row r="499">
      <c r="A499" s="24" t="n"/>
      <c r="B499" s="25" t="n"/>
      <c r="C499" s="25" t="n"/>
      <c r="D499" s="26" t="n"/>
      <c r="E499" s="27" t="n"/>
    </row>
    <row r="500">
      <c r="A500" s="20" t="n"/>
      <c r="B500" s="21" t="n"/>
      <c r="C500" s="21" t="n"/>
      <c r="D500" s="22" t="n"/>
      <c r="E500" s="23" t="n"/>
    </row>
    <row r="501">
      <c r="A501" s="24" t="n"/>
      <c r="B501" s="25" t="n"/>
      <c r="C501" s="25" t="n"/>
      <c r="D501" s="26" t="n"/>
      <c r="E501" s="27" t="n"/>
    </row>
    <row r="502">
      <c r="A502" s="20" t="n"/>
      <c r="B502" s="21" t="n"/>
      <c r="C502" s="21" t="n"/>
      <c r="D502" s="22" t="n"/>
      <c r="E502" s="23" t="n"/>
    </row>
    <row r="503">
      <c r="A503" s="24" t="n"/>
      <c r="B503" s="25" t="n"/>
      <c r="C503" s="25" t="n"/>
      <c r="D503" s="26" t="n"/>
      <c r="E503" s="27" t="n"/>
    </row>
    <row r="504">
      <c r="A504" s="20" t="n"/>
      <c r="B504" s="21" t="n"/>
      <c r="C504" s="21" t="n"/>
      <c r="D504" s="22" t="n"/>
      <c r="E504" s="23" t="n"/>
    </row>
    <row r="505">
      <c r="A505" s="24" t="n"/>
      <c r="B505" s="25" t="n"/>
      <c r="C505" s="25" t="n"/>
      <c r="D505" s="26" t="n"/>
      <c r="E505" s="27" t="n"/>
    </row>
    <row r="506">
      <c r="A506" s="20" t="n"/>
      <c r="B506" s="21" t="n"/>
      <c r="C506" s="21" t="n"/>
      <c r="D506" s="22" t="n"/>
      <c r="E506" s="23" t="n"/>
    </row>
    <row r="507">
      <c r="A507" s="24" t="n"/>
      <c r="B507" s="25" t="n"/>
      <c r="C507" s="25" t="n"/>
      <c r="D507" s="26" t="n"/>
      <c r="E507" s="27" t="n"/>
    </row>
    <row r="508">
      <c r="A508" s="20" t="n"/>
      <c r="B508" s="21" t="n"/>
      <c r="C508" s="21" t="n"/>
      <c r="D508" s="22" t="n"/>
      <c r="E508" s="23" t="n"/>
    </row>
    <row r="509">
      <c r="A509" s="24" t="n"/>
      <c r="B509" s="25" t="n"/>
      <c r="C509" s="25" t="n"/>
      <c r="D509" s="26" t="n"/>
      <c r="E509" s="27" t="n"/>
    </row>
    <row r="510">
      <c r="A510" s="20" t="n"/>
      <c r="B510" s="21" t="n"/>
      <c r="C510" s="21" t="n"/>
      <c r="D510" s="22" t="n"/>
      <c r="E510" s="23" t="n"/>
    </row>
    <row r="511">
      <c r="A511" s="24" t="n"/>
      <c r="B511" s="25" t="n"/>
      <c r="C511" s="25" t="n"/>
      <c r="D511" s="26" t="n"/>
      <c r="E511" s="27" t="n"/>
    </row>
    <row r="512">
      <c r="A512" s="20" t="n"/>
      <c r="B512" s="21" t="n"/>
      <c r="C512" s="21" t="n"/>
      <c r="D512" s="22" t="n"/>
      <c r="E512" s="23" t="n"/>
    </row>
    <row r="513">
      <c r="A513" s="24" t="n"/>
      <c r="B513" s="25" t="n"/>
      <c r="C513" s="25" t="n"/>
      <c r="D513" s="26" t="n"/>
      <c r="E513" s="27" t="n"/>
    </row>
    <row r="514">
      <c r="A514" s="20" t="n"/>
      <c r="B514" s="21" t="n"/>
      <c r="C514" s="21" t="n"/>
      <c r="D514" s="22" t="n"/>
      <c r="E514" s="23" t="n"/>
    </row>
    <row r="515">
      <c r="A515" s="24" t="n"/>
      <c r="B515" s="25" t="n"/>
      <c r="C515" s="25" t="n"/>
      <c r="D515" s="26" t="n"/>
      <c r="E515" s="27" t="n"/>
    </row>
    <row r="516">
      <c r="A516" s="20" t="n"/>
      <c r="B516" s="21" t="n"/>
      <c r="C516" s="21" t="n"/>
      <c r="D516" s="22" t="n"/>
      <c r="E516" s="23" t="n"/>
    </row>
    <row r="517">
      <c r="A517" s="24" t="n"/>
      <c r="B517" s="25" t="n"/>
      <c r="C517" s="25" t="n"/>
      <c r="D517" s="26" t="n"/>
      <c r="E517" s="27" t="n"/>
    </row>
    <row r="518">
      <c r="A518" s="20" t="n"/>
      <c r="B518" s="21" t="n"/>
      <c r="C518" s="21" t="n"/>
      <c r="D518" s="22" t="n"/>
      <c r="E518" s="23" t="n"/>
    </row>
    <row r="519">
      <c r="A519" s="24" t="n"/>
      <c r="B519" s="25" t="n"/>
      <c r="C519" s="25" t="n"/>
      <c r="D519" s="26" t="n"/>
      <c r="E519" s="27" t="n"/>
    </row>
    <row r="520">
      <c r="A520" s="20" t="n"/>
      <c r="B520" s="21" t="n"/>
      <c r="C520" s="21" t="n"/>
      <c r="D520" s="22" t="n"/>
      <c r="E520" s="23" t="n"/>
    </row>
    <row r="521">
      <c r="A521" s="24" t="n"/>
      <c r="B521" s="25" t="n"/>
      <c r="C521" s="25" t="n"/>
      <c r="D521" s="26" t="n"/>
      <c r="E521" s="27" t="n"/>
    </row>
    <row r="522">
      <c r="A522" s="20" t="n"/>
      <c r="B522" s="21" t="n"/>
      <c r="C522" s="21" t="n"/>
      <c r="D522" s="22" t="n"/>
      <c r="E522" s="23" t="n"/>
    </row>
    <row r="523">
      <c r="A523" s="24" t="n"/>
      <c r="B523" s="25" t="n"/>
      <c r="C523" s="25" t="n"/>
      <c r="D523" s="26" t="n"/>
      <c r="E523" s="27" t="n"/>
    </row>
    <row r="524">
      <c r="A524" s="20" t="n"/>
      <c r="B524" s="21" t="n"/>
      <c r="C524" s="21" t="n"/>
      <c r="D524" s="22" t="n"/>
      <c r="E524" s="23" t="n"/>
    </row>
    <row r="525">
      <c r="A525" s="24" t="n"/>
      <c r="B525" s="25" t="n"/>
      <c r="C525" s="25" t="n"/>
      <c r="D525" s="26" t="n"/>
      <c r="E525" s="27" t="n"/>
    </row>
    <row r="526">
      <c r="A526" s="20" t="n"/>
      <c r="B526" s="21" t="n"/>
      <c r="C526" s="21" t="n"/>
      <c r="D526" s="22" t="n"/>
      <c r="E526" s="23" t="n"/>
    </row>
    <row r="527">
      <c r="A527" s="24" t="n"/>
      <c r="B527" s="25" t="n"/>
      <c r="C527" s="25" t="n"/>
      <c r="D527" s="26" t="n"/>
      <c r="E527" s="27" t="n"/>
    </row>
    <row r="528">
      <c r="A528" s="20" t="n"/>
      <c r="B528" s="21" t="n"/>
      <c r="C528" s="21" t="n"/>
      <c r="D528" s="22" t="n"/>
      <c r="E528" s="23" t="n"/>
    </row>
    <row r="529">
      <c r="A529" s="24" t="n"/>
      <c r="B529" s="25" t="n"/>
      <c r="C529" s="25" t="n"/>
      <c r="D529" s="26" t="n"/>
      <c r="E529" s="27" t="n"/>
    </row>
    <row r="530">
      <c r="A530" s="20" t="n"/>
      <c r="B530" s="21" t="n"/>
      <c r="C530" s="21" t="n"/>
      <c r="D530" s="22" t="n"/>
      <c r="E530" s="23" t="n"/>
    </row>
    <row r="531">
      <c r="A531" s="24" t="n"/>
      <c r="B531" s="25" t="n"/>
      <c r="C531" s="25" t="n"/>
      <c r="D531" s="26" t="n"/>
      <c r="E531" s="27" t="n"/>
    </row>
    <row r="532">
      <c r="A532" s="20" t="n"/>
      <c r="B532" s="21" t="n"/>
      <c r="C532" s="21" t="n"/>
      <c r="D532" s="22" t="n"/>
      <c r="E532" s="23" t="n"/>
    </row>
    <row r="533">
      <c r="A533" s="24" t="n"/>
      <c r="B533" s="25" t="n"/>
      <c r="C533" s="25" t="n"/>
      <c r="D533" s="26" t="n"/>
      <c r="E533" s="27" t="n"/>
    </row>
    <row r="534">
      <c r="A534" s="20" t="n"/>
      <c r="B534" s="21" t="n"/>
      <c r="C534" s="21" t="n"/>
      <c r="D534" s="22" t="n"/>
      <c r="E534" s="23" t="n"/>
    </row>
    <row r="535">
      <c r="A535" s="24" t="n"/>
      <c r="B535" s="25" t="n"/>
      <c r="C535" s="25" t="n"/>
      <c r="D535" s="26" t="n"/>
      <c r="E535" s="27" t="n"/>
    </row>
    <row r="536">
      <c r="A536" s="20" t="n"/>
      <c r="B536" s="21" t="n"/>
      <c r="C536" s="21" t="n"/>
      <c r="D536" s="22" t="n"/>
      <c r="E536" s="23" t="n"/>
    </row>
    <row r="537">
      <c r="A537" s="24" t="n"/>
      <c r="B537" s="25" t="n"/>
      <c r="C537" s="25" t="n"/>
      <c r="D537" s="26" t="n"/>
      <c r="E537" s="27" t="n"/>
    </row>
    <row r="538">
      <c r="A538" s="20" t="n"/>
      <c r="B538" s="21" t="n"/>
      <c r="C538" s="21" t="n"/>
      <c r="D538" s="22" t="n"/>
      <c r="E538" s="23" t="n"/>
    </row>
    <row r="539">
      <c r="A539" s="24" t="n"/>
      <c r="B539" s="25" t="n"/>
      <c r="C539" s="25" t="n"/>
      <c r="D539" s="26" t="n"/>
      <c r="E539" s="27" t="n"/>
    </row>
    <row r="540">
      <c r="A540" s="20" t="n"/>
      <c r="B540" s="21" t="n"/>
      <c r="C540" s="21" t="n"/>
      <c r="D540" s="22" t="n"/>
      <c r="E540" s="23" t="n"/>
    </row>
    <row r="541">
      <c r="A541" s="24" t="n"/>
      <c r="B541" s="25" t="n"/>
      <c r="C541" s="25" t="n"/>
      <c r="D541" s="26" t="n"/>
      <c r="E541" s="27" t="n"/>
    </row>
    <row r="542">
      <c r="A542" s="20" t="n"/>
      <c r="B542" s="21" t="n"/>
      <c r="C542" s="21" t="n"/>
      <c r="D542" s="22" t="n"/>
      <c r="E542" s="23" t="n"/>
    </row>
    <row r="543">
      <c r="A543" s="24" t="n"/>
      <c r="B543" s="25" t="n"/>
      <c r="C543" s="25" t="n"/>
      <c r="D543" s="26" t="n"/>
      <c r="E543" s="27" t="n"/>
    </row>
    <row r="544">
      <c r="A544" s="20" t="n"/>
      <c r="B544" s="21" t="n"/>
      <c r="C544" s="21" t="n"/>
      <c r="D544" s="22" t="n"/>
      <c r="E544" s="23" t="n"/>
    </row>
    <row r="545">
      <c r="A545" s="24" t="n"/>
      <c r="B545" s="25" t="n"/>
      <c r="C545" s="25" t="n"/>
      <c r="D545" s="26" t="n"/>
      <c r="E545" s="27" t="n"/>
    </row>
    <row r="546">
      <c r="A546" s="20" t="n"/>
      <c r="B546" s="21" t="n"/>
      <c r="C546" s="21" t="n"/>
      <c r="D546" s="22" t="n"/>
      <c r="E546" s="23" t="n"/>
    </row>
    <row r="547">
      <c r="A547" s="24" t="n"/>
      <c r="B547" s="25" t="n"/>
      <c r="C547" s="25" t="n"/>
      <c r="D547" s="26" t="n"/>
      <c r="E547" s="27" t="n"/>
    </row>
    <row r="548">
      <c r="A548" s="20" t="n"/>
      <c r="B548" s="21" t="n"/>
      <c r="C548" s="21" t="n"/>
      <c r="D548" s="22" t="n"/>
      <c r="E548" s="23" t="n"/>
    </row>
    <row r="549">
      <c r="A549" s="24" t="n"/>
      <c r="B549" s="25" t="n"/>
      <c r="C549" s="25" t="n"/>
      <c r="D549" s="26" t="n"/>
      <c r="E549" s="27" t="n"/>
    </row>
    <row r="550">
      <c r="A550" s="20" t="n"/>
      <c r="B550" s="21" t="n"/>
      <c r="C550" s="21" t="n"/>
      <c r="D550" s="22" t="n"/>
      <c r="E550" s="23" t="n"/>
    </row>
    <row r="551">
      <c r="A551" s="24" t="n"/>
      <c r="B551" s="25" t="n"/>
      <c r="C551" s="25" t="n"/>
      <c r="D551" s="26" t="n"/>
      <c r="E551" s="27" t="n"/>
    </row>
    <row r="552">
      <c r="A552" s="20" t="n"/>
      <c r="B552" s="21" t="n"/>
      <c r="C552" s="21" t="n"/>
      <c r="D552" s="22" t="n"/>
      <c r="E552" s="23" t="n"/>
    </row>
    <row r="553">
      <c r="A553" s="24" t="n"/>
      <c r="B553" s="25" t="n"/>
      <c r="C553" s="25" t="n"/>
      <c r="D553" s="26" t="n"/>
      <c r="E553" s="27" t="n"/>
    </row>
    <row r="554">
      <c r="A554" s="20" t="n"/>
      <c r="B554" s="21" t="n"/>
      <c r="C554" s="21" t="n"/>
      <c r="D554" s="22" t="n"/>
      <c r="E554" s="23" t="n"/>
    </row>
    <row r="555">
      <c r="A555" s="24" t="n"/>
      <c r="B555" s="25" t="n"/>
      <c r="C555" s="25" t="n"/>
      <c r="D555" s="26" t="n"/>
      <c r="E555" s="27" t="n"/>
    </row>
    <row r="556">
      <c r="A556" s="20" t="n"/>
      <c r="B556" s="21" t="n"/>
      <c r="C556" s="21" t="n"/>
      <c r="D556" s="22" t="n"/>
      <c r="E556" s="23" t="n"/>
    </row>
    <row r="557">
      <c r="A557" s="24" t="n"/>
      <c r="B557" s="25" t="n"/>
      <c r="C557" s="25" t="n"/>
      <c r="D557" s="26" t="n"/>
      <c r="E557" s="27" t="n"/>
    </row>
    <row r="558">
      <c r="A558" s="20" t="n"/>
      <c r="B558" s="21" t="n"/>
      <c r="C558" s="21" t="n"/>
      <c r="D558" s="22" t="n"/>
      <c r="E558" s="23" t="n"/>
    </row>
    <row r="559">
      <c r="A559" s="24" t="n"/>
      <c r="B559" s="25" t="n"/>
      <c r="C559" s="25" t="n"/>
      <c r="D559" s="26" t="n"/>
      <c r="E559" s="27" t="n"/>
    </row>
    <row r="560">
      <c r="A560" s="20" t="n"/>
      <c r="B560" s="21" t="n"/>
      <c r="C560" s="21" t="n"/>
      <c r="D560" s="22" t="n"/>
      <c r="E560" s="23" t="n"/>
    </row>
    <row r="561">
      <c r="A561" s="24" t="n"/>
      <c r="B561" s="25" t="n"/>
      <c r="C561" s="25" t="n"/>
      <c r="D561" s="26" t="n"/>
      <c r="E561" s="27" t="n"/>
    </row>
    <row r="562">
      <c r="A562" s="20" t="n"/>
      <c r="B562" s="21" t="n"/>
      <c r="C562" s="21" t="n"/>
      <c r="D562" s="22" t="n"/>
      <c r="E562" s="23" t="n"/>
    </row>
    <row r="563">
      <c r="A563" s="24" t="n"/>
      <c r="B563" s="25" t="n"/>
      <c r="C563" s="25" t="n"/>
      <c r="D563" s="26" t="n"/>
      <c r="E563" s="27" t="n"/>
    </row>
    <row r="564">
      <c r="A564" s="20" t="n"/>
      <c r="B564" s="21" t="n"/>
      <c r="C564" s="21" t="n"/>
      <c r="D564" s="22" t="n"/>
      <c r="E564" s="23" t="n"/>
    </row>
    <row r="565">
      <c r="A565" s="24" t="n"/>
      <c r="B565" s="25" t="n"/>
      <c r="C565" s="25" t="n"/>
      <c r="D565" s="26" t="n"/>
      <c r="E565" s="27" t="n"/>
    </row>
    <row r="566">
      <c r="A566" s="20" t="n"/>
      <c r="B566" s="21" t="n"/>
      <c r="C566" s="21" t="n"/>
      <c r="D566" s="22" t="n"/>
      <c r="E566" s="23" t="n"/>
    </row>
    <row r="567">
      <c r="A567" s="24" t="n"/>
      <c r="B567" s="25" t="n"/>
      <c r="C567" s="25" t="n"/>
      <c r="D567" s="26" t="n"/>
      <c r="E567" s="27" t="n"/>
    </row>
    <row r="568">
      <c r="A568" s="20" t="n"/>
      <c r="B568" s="21" t="n"/>
      <c r="C568" s="21" t="n"/>
      <c r="D568" s="22" t="n"/>
      <c r="E568" s="23" t="n"/>
    </row>
    <row r="569">
      <c r="A569" s="24" t="n"/>
      <c r="B569" s="25" t="n"/>
      <c r="C569" s="25" t="n"/>
      <c r="D569" s="26" t="n"/>
      <c r="E569" s="27" t="n"/>
    </row>
    <row r="570">
      <c r="A570" s="20" t="n"/>
      <c r="B570" s="21" t="n"/>
      <c r="C570" s="21" t="n"/>
      <c r="D570" s="22" t="n"/>
      <c r="E570" s="23" t="n"/>
    </row>
    <row r="571">
      <c r="A571" s="24" t="n"/>
      <c r="B571" s="25" t="n"/>
      <c r="C571" s="25" t="n"/>
      <c r="D571" s="26" t="n"/>
      <c r="E571" s="27" t="n"/>
    </row>
    <row r="572">
      <c r="A572" s="20" t="n"/>
      <c r="B572" s="21" t="n"/>
      <c r="C572" s="21" t="n"/>
      <c r="D572" s="22" t="n"/>
      <c r="E572" s="23" t="n"/>
    </row>
    <row r="573">
      <c r="A573" s="24" t="n"/>
      <c r="B573" s="25" t="n"/>
      <c r="C573" s="25" t="n"/>
      <c r="D573" s="26" t="n"/>
      <c r="E573" s="27" t="n"/>
    </row>
    <row r="574">
      <c r="A574" s="20" t="n"/>
      <c r="B574" s="21" t="n"/>
      <c r="C574" s="21" t="n"/>
      <c r="D574" s="22" t="n"/>
      <c r="E574" s="23" t="n"/>
    </row>
    <row r="575">
      <c r="A575" s="24" t="n"/>
      <c r="B575" s="25" t="n"/>
      <c r="C575" s="25" t="n"/>
      <c r="D575" s="26" t="n"/>
      <c r="E575" s="27" t="n"/>
    </row>
    <row r="576">
      <c r="A576" s="20" t="n"/>
      <c r="B576" s="21" t="n"/>
      <c r="C576" s="21" t="n"/>
      <c r="D576" s="22" t="n"/>
      <c r="E576" s="23" t="n"/>
    </row>
    <row r="577">
      <c r="A577" s="24" t="n"/>
      <c r="B577" s="25" t="n"/>
      <c r="C577" s="25" t="n"/>
      <c r="D577" s="26" t="n"/>
      <c r="E577" s="27" t="n"/>
    </row>
    <row r="578">
      <c r="A578" s="20" t="n"/>
      <c r="B578" s="21" t="n"/>
      <c r="C578" s="21" t="n"/>
      <c r="D578" s="22" t="n"/>
      <c r="E578" s="23" t="n"/>
    </row>
    <row r="579">
      <c r="A579" s="24" t="n"/>
      <c r="B579" s="25" t="n"/>
      <c r="C579" s="25" t="n"/>
      <c r="D579" s="26" t="n"/>
      <c r="E579" s="27" t="n"/>
    </row>
    <row r="580">
      <c r="A580" s="20" t="n"/>
      <c r="B580" s="21" t="n"/>
      <c r="C580" s="21" t="n"/>
      <c r="D580" s="22" t="n"/>
      <c r="E580" s="23" t="n"/>
    </row>
    <row r="581">
      <c r="A581" s="24" t="n"/>
      <c r="B581" s="25" t="n"/>
      <c r="C581" s="25" t="n"/>
      <c r="D581" s="26" t="n"/>
      <c r="E581" s="27" t="n"/>
    </row>
    <row r="582">
      <c r="A582" s="20" t="n"/>
      <c r="B582" s="21" t="n"/>
      <c r="C582" s="21" t="n"/>
      <c r="D582" s="22" t="n"/>
      <c r="E582" s="23" t="n"/>
    </row>
    <row r="583">
      <c r="A583" s="24" t="n"/>
      <c r="B583" s="25" t="n"/>
      <c r="C583" s="25" t="n"/>
      <c r="D583" s="26" t="n"/>
      <c r="E583" s="27" t="n"/>
    </row>
    <row r="584">
      <c r="A584" s="20" t="n"/>
      <c r="B584" s="21" t="n"/>
      <c r="C584" s="21" t="n"/>
      <c r="D584" s="22" t="n"/>
      <c r="E584" s="23" t="n"/>
    </row>
    <row r="585">
      <c r="A585" s="24" t="n"/>
      <c r="B585" s="25" t="n"/>
      <c r="C585" s="25" t="n"/>
      <c r="D585" s="26" t="n"/>
      <c r="E585" s="27" t="n"/>
    </row>
    <row r="586">
      <c r="A586" s="20" t="n"/>
      <c r="B586" s="21" t="n"/>
      <c r="C586" s="21" t="n"/>
      <c r="D586" s="22" t="n"/>
      <c r="E586" s="23" t="n"/>
    </row>
    <row r="587">
      <c r="A587" s="24" t="n"/>
      <c r="B587" s="25" t="n"/>
      <c r="C587" s="25" t="n"/>
      <c r="D587" s="26" t="n"/>
      <c r="E587" s="27" t="n"/>
    </row>
    <row r="588">
      <c r="A588" s="20" t="n"/>
      <c r="B588" s="21" t="n"/>
      <c r="C588" s="21" t="n"/>
      <c r="D588" s="22" t="n"/>
      <c r="E588" s="23" t="n"/>
    </row>
    <row r="589">
      <c r="A589" s="24" t="n"/>
      <c r="B589" s="25" t="n"/>
      <c r="C589" s="25" t="n"/>
      <c r="D589" s="26" t="n"/>
      <c r="E589" s="27" t="n"/>
    </row>
    <row r="590">
      <c r="A590" s="20" t="n"/>
      <c r="B590" s="21" t="n"/>
      <c r="C590" s="21" t="n"/>
      <c r="D590" s="22" t="n"/>
      <c r="E590" s="23" t="n"/>
    </row>
    <row r="591">
      <c r="A591" s="24" t="n"/>
      <c r="B591" s="25" t="n"/>
      <c r="C591" s="25" t="n"/>
      <c r="D591" s="26" t="n"/>
      <c r="E591" s="27" t="n"/>
    </row>
    <row r="592">
      <c r="A592" s="20" t="n"/>
      <c r="B592" s="21" t="n"/>
      <c r="C592" s="21" t="n"/>
      <c r="D592" s="22" t="n"/>
      <c r="E592" s="23" t="n"/>
    </row>
    <row r="593">
      <c r="A593" s="24" t="n"/>
      <c r="B593" s="25" t="n"/>
      <c r="C593" s="25" t="n"/>
      <c r="D593" s="26" t="n"/>
      <c r="E593" s="27" t="n"/>
    </row>
    <row r="594">
      <c r="A594" s="20" t="n"/>
      <c r="B594" s="21" t="n"/>
      <c r="C594" s="21" t="n"/>
      <c r="D594" s="22" t="n"/>
      <c r="E594" s="23" t="n"/>
    </row>
    <row r="595">
      <c r="A595" s="24" t="n"/>
      <c r="B595" s="25" t="n"/>
      <c r="C595" s="25" t="n"/>
      <c r="D595" s="26" t="n"/>
      <c r="E595" s="27" t="n"/>
    </row>
    <row r="596">
      <c r="A596" s="20" t="n"/>
      <c r="B596" s="21" t="n"/>
      <c r="C596" s="21" t="n"/>
      <c r="D596" s="22" t="n"/>
      <c r="E596" s="23" t="n"/>
    </row>
    <row r="597">
      <c r="A597" s="24" t="n"/>
      <c r="B597" s="25" t="n"/>
      <c r="C597" s="25" t="n"/>
      <c r="D597" s="26" t="n"/>
      <c r="E597" s="27" t="n"/>
    </row>
    <row r="598">
      <c r="A598" s="20" t="n"/>
      <c r="B598" s="21" t="n"/>
      <c r="C598" s="21" t="n"/>
      <c r="D598" s="22" t="n"/>
      <c r="E598" s="23" t="n"/>
    </row>
    <row r="599">
      <c r="A599" s="24" t="n"/>
      <c r="B599" s="25" t="n"/>
      <c r="C599" s="25" t="n"/>
      <c r="D599" s="26" t="n"/>
      <c r="E599" s="27" t="n"/>
    </row>
    <row r="600">
      <c r="A600" s="20" t="n"/>
      <c r="B600" s="21" t="n"/>
      <c r="C600" s="21" t="n"/>
      <c r="D600" s="22" t="n"/>
      <c r="E600" s="23" t="n"/>
    </row>
    <row r="601">
      <c r="A601" s="24" t="n"/>
      <c r="B601" s="25" t="n"/>
      <c r="C601" s="25" t="n"/>
      <c r="D601" s="26" t="n"/>
      <c r="E601" s="27" t="n"/>
    </row>
    <row r="602">
      <c r="A602" s="20" t="n"/>
      <c r="B602" s="21" t="n"/>
      <c r="C602" s="21" t="n"/>
      <c r="D602" s="22" t="n"/>
      <c r="E602" s="23" t="n"/>
    </row>
    <row r="603">
      <c r="A603" s="24" t="n"/>
      <c r="B603" s="25" t="n"/>
      <c r="C603" s="25" t="n"/>
      <c r="D603" s="26" t="n"/>
      <c r="E603" s="27" t="n"/>
    </row>
    <row r="604">
      <c r="A604" s="20" t="n"/>
      <c r="B604" s="21" t="n"/>
      <c r="C604" s="21" t="n"/>
      <c r="D604" s="22" t="n"/>
      <c r="E604" s="23" t="n"/>
    </row>
    <row r="605">
      <c r="A605" s="24" t="n"/>
      <c r="B605" s="25" t="n"/>
      <c r="C605" s="25" t="n"/>
      <c r="D605" s="26" t="n"/>
      <c r="E605" s="27" t="n"/>
    </row>
    <row r="606">
      <c r="A606" s="20" t="n"/>
      <c r="B606" s="21" t="n"/>
      <c r="C606" s="21" t="n"/>
      <c r="D606" s="22" t="n"/>
      <c r="E606" s="23" t="n"/>
    </row>
    <row r="607">
      <c r="A607" s="24" t="n"/>
      <c r="B607" s="25" t="n"/>
      <c r="C607" s="25" t="n"/>
      <c r="D607" s="26" t="n"/>
      <c r="E607" s="27" t="n"/>
    </row>
    <row r="608">
      <c r="A608" s="20" t="n"/>
      <c r="B608" s="21" t="n"/>
      <c r="C608" s="21" t="n"/>
      <c r="D608" s="22" t="n"/>
      <c r="E608" s="23" t="n"/>
    </row>
    <row r="609">
      <c r="A609" s="24" t="n"/>
      <c r="B609" s="25" t="n"/>
      <c r="C609" s="25" t="n"/>
      <c r="D609" s="26" t="n"/>
      <c r="E609" s="27" t="n"/>
    </row>
    <row r="610">
      <c r="A610" s="20" t="n"/>
      <c r="B610" s="21" t="n"/>
      <c r="C610" s="21" t="n"/>
      <c r="D610" s="22" t="n"/>
      <c r="E610" s="23" t="n"/>
    </row>
    <row r="611">
      <c r="A611" s="24" t="n"/>
      <c r="B611" s="25" t="n"/>
      <c r="C611" s="25" t="n"/>
      <c r="D611" s="26" t="n"/>
      <c r="E611" s="27" t="n"/>
    </row>
    <row r="612">
      <c r="A612" s="20" t="n"/>
      <c r="B612" s="21" t="n"/>
      <c r="C612" s="21" t="n"/>
      <c r="D612" s="22" t="n"/>
      <c r="E612" s="23" t="n"/>
    </row>
    <row r="613">
      <c r="A613" s="24" t="n"/>
      <c r="B613" s="25" t="n"/>
      <c r="C613" s="25" t="n"/>
      <c r="D613" s="26" t="n"/>
      <c r="E613" s="27" t="n"/>
    </row>
    <row r="614">
      <c r="A614" s="20" t="n"/>
      <c r="B614" s="21" t="n"/>
      <c r="C614" s="21" t="n"/>
      <c r="D614" s="22" t="n"/>
      <c r="E614" s="23" t="n"/>
    </row>
    <row r="615">
      <c r="A615" s="24" t="n"/>
      <c r="B615" s="25" t="n"/>
      <c r="C615" s="25" t="n"/>
      <c r="D615" s="26" t="n"/>
      <c r="E615" s="27" t="n"/>
    </row>
    <row r="616">
      <c r="A616" s="20" t="n"/>
      <c r="B616" s="21" t="n"/>
      <c r="C616" s="21" t="n"/>
      <c r="D616" s="22" t="n"/>
      <c r="E616" s="23" t="n"/>
    </row>
    <row r="617">
      <c r="A617" s="24" t="n"/>
      <c r="B617" s="25" t="n"/>
      <c r="C617" s="25" t="n"/>
      <c r="D617" s="26" t="n"/>
      <c r="E617" s="27" t="n"/>
    </row>
    <row r="618">
      <c r="A618" s="20" t="n"/>
      <c r="B618" s="21" t="n"/>
      <c r="C618" s="21" t="n"/>
      <c r="D618" s="22" t="n"/>
      <c r="E618" s="23" t="n"/>
    </row>
    <row r="619">
      <c r="A619" s="24" t="n"/>
      <c r="B619" s="25" t="n"/>
      <c r="C619" s="25" t="n"/>
      <c r="D619" s="26" t="n"/>
      <c r="E619" s="27" t="n"/>
    </row>
    <row r="620">
      <c r="A620" s="20" t="n"/>
      <c r="B620" s="21" t="n"/>
      <c r="C620" s="21" t="n"/>
      <c r="D620" s="22" t="n"/>
      <c r="E620" s="23" t="n"/>
    </row>
    <row r="621">
      <c r="A621" s="24" t="n"/>
      <c r="B621" s="25" t="n"/>
      <c r="C621" s="25" t="n"/>
      <c r="D621" s="26" t="n"/>
      <c r="E621" s="27" t="n"/>
    </row>
    <row r="622">
      <c r="A622" s="20" t="n"/>
      <c r="B622" s="21" t="n"/>
      <c r="C622" s="21" t="n"/>
      <c r="D622" s="22" t="n"/>
      <c r="E622" s="23" t="n"/>
    </row>
    <row r="623">
      <c r="A623" s="24" t="n"/>
      <c r="B623" s="25" t="n"/>
      <c r="C623" s="25" t="n"/>
      <c r="D623" s="26" t="n"/>
      <c r="E623" s="27" t="n"/>
    </row>
    <row r="624">
      <c r="A624" s="20" t="n"/>
      <c r="B624" s="21" t="n"/>
      <c r="C624" s="21" t="n"/>
      <c r="D624" s="22" t="n"/>
      <c r="E624" s="23" t="n"/>
    </row>
    <row r="625">
      <c r="A625" s="24" t="n"/>
      <c r="B625" s="25" t="n"/>
      <c r="C625" s="25" t="n"/>
      <c r="D625" s="26" t="n"/>
      <c r="E625" s="27" t="n"/>
    </row>
    <row r="626">
      <c r="A626" s="20" t="n"/>
      <c r="B626" s="21" t="n"/>
      <c r="C626" s="21" t="n"/>
      <c r="D626" s="22" t="n"/>
      <c r="E626" s="23" t="n"/>
    </row>
    <row r="627">
      <c r="A627" s="24" t="n"/>
      <c r="B627" s="25" t="n"/>
      <c r="C627" s="25" t="n"/>
      <c r="D627" s="26" t="n"/>
      <c r="E627" s="27" t="n"/>
    </row>
    <row r="628">
      <c r="A628" s="20" t="n"/>
      <c r="B628" s="21" t="n"/>
      <c r="C628" s="21" t="n"/>
      <c r="D628" s="22" t="n"/>
      <c r="E628" s="23" t="n"/>
    </row>
    <row r="629">
      <c r="A629" s="24" t="n"/>
      <c r="B629" s="25" t="n"/>
      <c r="C629" s="25" t="n"/>
      <c r="D629" s="26" t="n"/>
      <c r="E629" s="27" t="n"/>
    </row>
    <row r="630">
      <c r="A630" s="20" t="n"/>
      <c r="B630" s="21" t="n"/>
      <c r="C630" s="21" t="n"/>
      <c r="D630" s="22" t="n"/>
      <c r="E630" s="23" t="n"/>
    </row>
    <row r="631">
      <c r="A631" s="24" t="n"/>
      <c r="B631" s="25" t="n"/>
      <c r="C631" s="25" t="n"/>
      <c r="D631" s="26" t="n"/>
      <c r="E631" s="27" t="n"/>
    </row>
    <row r="632">
      <c r="A632" s="20" t="n"/>
      <c r="B632" s="21" t="n"/>
      <c r="C632" s="21" t="n"/>
      <c r="D632" s="22" t="n"/>
      <c r="E632" s="23" t="n"/>
    </row>
    <row r="633">
      <c r="A633" s="24" t="n"/>
      <c r="B633" s="25" t="n"/>
      <c r="C633" s="25" t="n"/>
      <c r="D633" s="26" t="n"/>
      <c r="E633" s="27" t="n"/>
    </row>
    <row r="634">
      <c r="A634" s="20" t="n"/>
      <c r="B634" s="21" t="n"/>
      <c r="C634" s="21" t="n"/>
      <c r="D634" s="22" t="n"/>
      <c r="E634" s="23" t="n"/>
    </row>
    <row r="635">
      <c r="A635" s="24" t="n"/>
      <c r="B635" s="25" t="n"/>
      <c r="C635" s="25" t="n"/>
      <c r="D635" s="26" t="n"/>
      <c r="E635" s="27" t="n"/>
    </row>
    <row r="636">
      <c r="A636" s="20" t="n"/>
      <c r="B636" s="21" t="n"/>
      <c r="C636" s="21" t="n"/>
      <c r="D636" s="22" t="n"/>
      <c r="E636" s="23" t="n"/>
    </row>
    <row r="637">
      <c r="A637" s="24" t="n"/>
      <c r="B637" s="25" t="n"/>
      <c r="C637" s="25" t="n"/>
      <c r="D637" s="26" t="n"/>
      <c r="E637" s="27" t="n"/>
    </row>
    <row r="638">
      <c r="A638" s="20" t="n"/>
      <c r="B638" s="21" t="n"/>
      <c r="C638" s="21" t="n"/>
      <c r="D638" s="22" t="n"/>
      <c r="E638" s="23" t="n"/>
    </row>
    <row r="639">
      <c r="A639" s="24" t="n"/>
      <c r="B639" s="25" t="n"/>
      <c r="C639" s="25" t="n"/>
      <c r="D639" s="26" t="n"/>
      <c r="E639" s="27" t="n"/>
    </row>
    <row r="640">
      <c r="A640" s="20" t="n"/>
      <c r="B640" s="21" t="n"/>
      <c r="C640" s="21" t="n"/>
      <c r="D640" s="22" t="n"/>
      <c r="E640" s="23" t="n"/>
    </row>
    <row r="641">
      <c r="A641" s="24" t="n"/>
      <c r="B641" s="25" t="n"/>
      <c r="C641" s="25" t="n"/>
      <c r="D641" s="26" t="n"/>
      <c r="E641" s="27" t="n"/>
    </row>
    <row r="642">
      <c r="A642" s="20" t="n"/>
      <c r="B642" s="21" t="n"/>
      <c r="C642" s="21" t="n"/>
      <c r="D642" s="22" t="n"/>
      <c r="E642" s="23" t="n"/>
    </row>
    <row r="643">
      <c r="A643" s="24" t="n"/>
      <c r="B643" s="25" t="n"/>
      <c r="C643" s="25" t="n"/>
      <c r="D643" s="26" t="n"/>
      <c r="E643" s="27" t="n"/>
    </row>
    <row r="644">
      <c r="A644" s="20" t="n"/>
      <c r="B644" s="21" t="n"/>
      <c r="C644" s="21" t="n"/>
      <c r="D644" s="22" t="n"/>
      <c r="E644" s="23" t="n"/>
    </row>
    <row r="645">
      <c r="A645" s="24" t="n"/>
      <c r="B645" s="25" t="n"/>
      <c r="C645" s="25" t="n"/>
      <c r="D645" s="26" t="n"/>
      <c r="E645" s="27" t="n"/>
    </row>
    <row r="646">
      <c r="A646" s="20" t="n"/>
      <c r="B646" s="21" t="n"/>
      <c r="C646" s="21" t="n"/>
      <c r="D646" s="22" t="n"/>
      <c r="E646" s="23" t="n"/>
    </row>
    <row r="647">
      <c r="A647" s="24" t="n"/>
      <c r="B647" s="25" t="n"/>
      <c r="C647" s="25" t="n"/>
      <c r="D647" s="26" t="n"/>
      <c r="E647" s="27" t="n"/>
    </row>
    <row r="648">
      <c r="A648" s="20" t="n"/>
      <c r="B648" s="21" t="n"/>
      <c r="C648" s="21" t="n"/>
      <c r="D648" s="22" t="n"/>
      <c r="E648" s="23" t="n"/>
    </row>
    <row r="649">
      <c r="A649" s="24" t="n"/>
      <c r="B649" s="25" t="n"/>
      <c r="C649" s="25" t="n"/>
      <c r="D649" s="26" t="n"/>
      <c r="E649" s="27" t="n"/>
    </row>
    <row r="650">
      <c r="A650" s="20" t="n"/>
      <c r="B650" s="21" t="n"/>
      <c r="C650" s="21" t="n"/>
      <c r="D650" s="22" t="n"/>
      <c r="E650" s="23" t="n"/>
    </row>
    <row r="651">
      <c r="A651" s="24" t="n"/>
      <c r="B651" s="25" t="n"/>
      <c r="C651" s="25" t="n"/>
      <c r="D651" s="26" t="n"/>
      <c r="E651" s="27" t="n"/>
    </row>
    <row r="652">
      <c r="A652" s="20" t="n"/>
      <c r="B652" s="21" t="n"/>
      <c r="C652" s="21" t="n"/>
      <c r="D652" s="22" t="n"/>
      <c r="E652" s="23" t="n"/>
    </row>
    <row r="653">
      <c r="A653" s="24" t="n"/>
      <c r="B653" s="25" t="n"/>
      <c r="C653" s="25" t="n"/>
      <c r="D653" s="26" t="n"/>
      <c r="E653" s="27" t="n"/>
    </row>
    <row r="654">
      <c r="A654" s="20" t="n"/>
      <c r="B654" s="21" t="n"/>
      <c r="C654" s="21" t="n"/>
      <c r="D654" s="22" t="n"/>
      <c r="E654" s="23" t="n"/>
    </row>
    <row r="655">
      <c r="A655" s="24" t="n"/>
      <c r="B655" s="25" t="n"/>
      <c r="C655" s="25" t="n"/>
      <c r="D655" s="26" t="n"/>
      <c r="E655" s="27" t="n"/>
    </row>
    <row r="656">
      <c r="A656" s="20" t="n"/>
      <c r="B656" s="21" t="n"/>
      <c r="C656" s="21" t="n"/>
      <c r="D656" s="22" t="n"/>
      <c r="E656" s="23" t="n"/>
    </row>
    <row r="657">
      <c r="A657" s="24" t="n"/>
      <c r="B657" s="25" t="n"/>
      <c r="C657" s="25" t="n"/>
      <c r="D657" s="26" t="n"/>
      <c r="E657" s="27" t="n"/>
    </row>
    <row r="658">
      <c r="A658" s="20" t="n"/>
      <c r="B658" s="21" t="n"/>
      <c r="C658" s="21" t="n"/>
      <c r="D658" s="22" t="n"/>
      <c r="E658" s="23" t="n"/>
    </row>
    <row r="659">
      <c r="A659" s="24" t="n"/>
      <c r="B659" s="25" t="n"/>
      <c r="C659" s="25" t="n"/>
      <c r="D659" s="26" t="n"/>
      <c r="E659" s="27" t="n"/>
    </row>
    <row r="660">
      <c r="A660" s="20" t="n"/>
      <c r="B660" s="21" t="n"/>
      <c r="C660" s="21" t="n"/>
      <c r="D660" s="22" t="n"/>
      <c r="E660" s="23" t="n"/>
    </row>
    <row r="661">
      <c r="A661" s="24" t="n"/>
      <c r="B661" s="25" t="n"/>
      <c r="C661" s="25" t="n"/>
      <c r="D661" s="26" t="n"/>
      <c r="E661" s="27" t="n"/>
    </row>
    <row r="662">
      <c r="A662" s="20" t="n"/>
      <c r="B662" s="21" t="n"/>
      <c r="C662" s="21" t="n"/>
      <c r="D662" s="22" t="n"/>
      <c r="E662" s="23" t="n"/>
    </row>
    <row r="663">
      <c r="A663" s="24" t="n"/>
      <c r="B663" s="25" t="n"/>
      <c r="C663" s="25" t="n"/>
      <c r="D663" s="26" t="n"/>
      <c r="E663" s="27" t="n"/>
    </row>
    <row r="664">
      <c r="A664" s="20" t="n"/>
      <c r="B664" s="21" t="n"/>
      <c r="C664" s="21" t="n"/>
      <c r="D664" s="22" t="n"/>
      <c r="E664" s="23" t="n"/>
    </row>
    <row r="665">
      <c r="A665" s="24" t="n"/>
      <c r="B665" s="25" t="n"/>
      <c r="C665" s="25" t="n"/>
      <c r="D665" s="26" t="n"/>
      <c r="E665" s="27" t="n"/>
    </row>
    <row r="666">
      <c r="A666" s="20" t="n"/>
      <c r="B666" s="21" t="n"/>
      <c r="C666" s="21" t="n"/>
      <c r="D666" s="22" t="n"/>
      <c r="E666" s="23" t="n"/>
    </row>
    <row r="667">
      <c r="A667" s="24" t="n"/>
      <c r="B667" s="25" t="n"/>
      <c r="C667" s="25" t="n"/>
      <c r="D667" s="26" t="n"/>
      <c r="E667" s="27" t="n"/>
    </row>
    <row r="668">
      <c r="A668" s="20" t="n"/>
      <c r="B668" s="21" t="n"/>
      <c r="C668" s="21" t="n"/>
      <c r="D668" s="22" t="n"/>
      <c r="E668" s="23" t="n"/>
    </row>
    <row r="669">
      <c r="A669" s="24" t="n"/>
      <c r="B669" s="25" t="n"/>
      <c r="C669" s="25" t="n"/>
      <c r="D669" s="26" t="n"/>
      <c r="E669" s="27" t="n"/>
    </row>
    <row r="670">
      <c r="A670" s="20" t="n"/>
      <c r="B670" s="21" t="n"/>
      <c r="C670" s="21" t="n"/>
      <c r="D670" s="22" t="n"/>
      <c r="E670" s="23" t="n"/>
    </row>
    <row r="671">
      <c r="A671" s="24" t="n"/>
      <c r="B671" s="25" t="n"/>
      <c r="C671" s="25" t="n"/>
      <c r="D671" s="26" t="n"/>
      <c r="E671" s="27" t="n"/>
    </row>
    <row r="672">
      <c r="A672" s="20" t="n"/>
      <c r="B672" s="21" t="n"/>
      <c r="C672" s="21" t="n"/>
      <c r="D672" s="22" t="n"/>
      <c r="E672" s="23" t="n"/>
    </row>
    <row r="673">
      <c r="A673" s="24" t="n"/>
      <c r="B673" s="25" t="n"/>
      <c r="C673" s="25" t="n"/>
      <c r="D673" s="26" t="n"/>
      <c r="E673" s="27" t="n"/>
    </row>
    <row r="674">
      <c r="A674" s="20" t="n"/>
      <c r="B674" s="21" t="n"/>
      <c r="C674" s="21" t="n"/>
      <c r="D674" s="22" t="n"/>
      <c r="E674" s="23" t="n"/>
    </row>
    <row r="675">
      <c r="A675" s="24" t="n"/>
      <c r="B675" s="25" t="n"/>
      <c r="C675" s="25" t="n"/>
      <c r="D675" s="26" t="n"/>
      <c r="E675" s="27" t="n"/>
    </row>
    <row r="676">
      <c r="A676" s="20" t="n"/>
      <c r="B676" s="21" t="n"/>
      <c r="C676" s="21" t="n"/>
      <c r="D676" s="22" t="n"/>
      <c r="E676" s="23" t="n"/>
    </row>
    <row r="677">
      <c r="A677" s="24" t="n"/>
      <c r="B677" s="25" t="n"/>
      <c r="C677" s="25" t="n"/>
      <c r="D677" s="26" t="n"/>
      <c r="E677" s="27" t="n"/>
    </row>
    <row r="678">
      <c r="A678" s="20" t="n"/>
      <c r="B678" s="21" t="n"/>
      <c r="C678" s="21" t="n"/>
      <c r="D678" s="22" t="n"/>
      <c r="E678" s="23" t="n"/>
    </row>
    <row r="679">
      <c r="A679" s="24" t="n"/>
      <c r="B679" s="25" t="n"/>
      <c r="C679" s="25" t="n"/>
      <c r="D679" s="26" t="n"/>
      <c r="E679" s="27" t="n"/>
    </row>
    <row r="680">
      <c r="A680" s="20" t="n"/>
      <c r="B680" s="21" t="n"/>
      <c r="C680" s="21" t="n"/>
      <c r="D680" s="22" t="n"/>
      <c r="E680" s="23" t="n"/>
    </row>
    <row r="681">
      <c r="A681" s="24" t="n"/>
      <c r="B681" s="25" t="n"/>
      <c r="C681" s="25" t="n"/>
      <c r="D681" s="26" t="n"/>
      <c r="E681" s="27" t="n"/>
    </row>
    <row r="682">
      <c r="A682" s="20" t="n"/>
      <c r="B682" s="21" t="n"/>
      <c r="C682" s="21" t="n"/>
      <c r="D682" s="22" t="n"/>
      <c r="E682" s="23" t="n"/>
    </row>
    <row r="683">
      <c r="A683" s="24" t="n"/>
      <c r="B683" s="25" t="n"/>
      <c r="C683" s="25" t="n"/>
      <c r="D683" s="26" t="n"/>
      <c r="E683" s="27" t="n"/>
    </row>
    <row r="684">
      <c r="A684" s="20" t="n"/>
      <c r="B684" s="21" t="n"/>
      <c r="C684" s="21" t="n"/>
      <c r="D684" s="22" t="n"/>
      <c r="E684" s="23" t="n"/>
    </row>
    <row r="685">
      <c r="A685" s="24" t="n"/>
      <c r="B685" s="25" t="n"/>
      <c r="C685" s="25" t="n"/>
      <c r="D685" s="26" t="n"/>
      <c r="E685" s="27" t="n"/>
    </row>
    <row r="686">
      <c r="A686" s="20" t="n"/>
      <c r="B686" s="21" t="n"/>
      <c r="C686" s="21" t="n"/>
      <c r="D686" s="22" t="n"/>
      <c r="E686" s="23" t="n"/>
    </row>
    <row r="687">
      <c r="A687" s="24" t="n"/>
      <c r="B687" s="25" t="n"/>
      <c r="C687" s="25" t="n"/>
      <c r="D687" s="26" t="n"/>
      <c r="E687" s="27" t="n"/>
    </row>
    <row r="688">
      <c r="A688" s="20" t="n"/>
      <c r="B688" s="21" t="n"/>
      <c r="C688" s="21" t="n"/>
      <c r="D688" s="22" t="n"/>
      <c r="E688" s="23" t="n"/>
    </row>
    <row r="689">
      <c r="A689" s="24" t="n"/>
      <c r="B689" s="25" t="n"/>
      <c r="C689" s="25" t="n"/>
      <c r="D689" s="26" t="n"/>
      <c r="E689" s="27" t="n"/>
    </row>
    <row r="690">
      <c r="A690" s="20" t="n"/>
      <c r="B690" s="21" t="n"/>
      <c r="C690" s="21" t="n"/>
      <c r="D690" s="22" t="n"/>
      <c r="E690" s="23" t="n"/>
    </row>
    <row r="691">
      <c r="A691" s="24" t="n"/>
      <c r="B691" s="25" t="n"/>
      <c r="C691" s="25" t="n"/>
      <c r="D691" s="26" t="n"/>
      <c r="E691" s="27" t="n"/>
    </row>
    <row r="692">
      <c r="A692" s="20" t="n"/>
      <c r="B692" s="21" t="n"/>
      <c r="C692" s="21" t="n"/>
      <c r="D692" s="22" t="n"/>
      <c r="E692" s="23" t="n"/>
    </row>
    <row r="693">
      <c r="A693" s="24" t="n"/>
      <c r="B693" s="25" t="n"/>
      <c r="C693" s="25" t="n"/>
      <c r="D693" s="26" t="n"/>
      <c r="E693" s="27" t="n"/>
    </row>
    <row r="694">
      <c r="A694" s="20" t="n"/>
      <c r="B694" s="21" t="n"/>
      <c r="C694" s="21" t="n"/>
      <c r="D694" s="22" t="n"/>
      <c r="E694" s="23" t="n"/>
    </row>
    <row r="695">
      <c r="A695" s="24" t="n"/>
      <c r="B695" s="25" t="n"/>
      <c r="C695" s="25" t="n"/>
      <c r="D695" s="26" t="n"/>
      <c r="E695" s="27" t="n"/>
    </row>
    <row r="696">
      <c r="A696" s="20" t="n"/>
      <c r="B696" s="21" t="n"/>
      <c r="C696" s="21" t="n"/>
      <c r="D696" s="22" t="n"/>
      <c r="E696" s="23" t="n"/>
    </row>
    <row r="697">
      <c r="A697" s="24" t="n"/>
      <c r="B697" s="25" t="n"/>
      <c r="C697" s="25" t="n"/>
      <c r="D697" s="26" t="n"/>
      <c r="E697" s="27" t="n"/>
    </row>
    <row r="698">
      <c r="A698" s="20" t="n"/>
      <c r="B698" s="21" t="n"/>
      <c r="C698" s="21" t="n"/>
      <c r="D698" s="22" t="n"/>
      <c r="E698" s="23" t="n"/>
    </row>
    <row r="699">
      <c r="A699" s="24" t="n"/>
      <c r="B699" s="25" t="n"/>
      <c r="C699" s="25" t="n"/>
      <c r="D699" s="26" t="n"/>
      <c r="E699" s="27" t="n"/>
    </row>
    <row r="700">
      <c r="A700" s="20" t="n"/>
      <c r="B700" s="21" t="n"/>
      <c r="C700" s="21" t="n"/>
      <c r="D700" s="22" t="n"/>
      <c r="E700" s="23" t="n"/>
    </row>
    <row r="701">
      <c r="A701" s="24" t="n"/>
      <c r="B701" s="25" t="n"/>
      <c r="C701" s="25" t="n"/>
      <c r="D701" s="26" t="n"/>
      <c r="E701" s="27" t="n"/>
    </row>
    <row r="702">
      <c r="A702" s="20" t="n"/>
      <c r="B702" s="21" t="n"/>
      <c r="C702" s="21" t="n"/>
      <c r="D702" s="22" t="n"/>
      <c r="E702" s="23" t="n"/>
    </row>
    <row r="703">
      <c r="A703" s="24" t="n"/>
      <c r="B703" s="25" t="n"/>
      <c r="C703" s="25" t="n"/>
      <c r="D703" s="26" t="n"/>
      <c r="E703" s="27" t="n"/>
    </row>
    <row r="704">
      <c r="A704" s="20" t="n"/>
      <c r="B704" s="21" t="n"/>
      <c r="C704" s="21" t="n"/>
      <c r="D704" s="22" t="n"/>
      <c r="E704" s="23" t="n"/>
    </row>
    <row r="705">
      <c r="A705" s="24" t="n"/>
      <c r="B705" s="25" t="n"/>
      <c r="C705" s="25" t="n"/>
      <c r="D705" s="26" t="n"/>
      <c r="E705" s="27" t="n"/>
    </row>
    <row r="706">
      <c r="A706" s="20" t="n"/>
      <c r="B706" s="21" t="n"/>
      <c r="C706" s="21" t="n"/>
      <c r="D706" s="22" t="n"/>
      <c r="E706" s="23" t="n"/>
    </row>
    <row r="707">
      <c r="A707" s="24" t="n"/>
      <c r="B707" s="25" t="n"/>
      <c r="C707" s="25" t="n"/>
      <c r="D707" s="26" t="n"/>
      <c r="E707" s="27" t="n"/>
    </row>
    <row r="708">
      <c r="A708" s="20" t="n"/>
      <c r="B708" s="21" t="n"/>
      <c r="C708" s="21" t="n"/>
      <c r="D708" s="22" t="n"/>
      <c r="E708" s="23" t="n"/>
    </row>
    <row r="709">
      <c r="A709" s="24" t="n"/>
      <c r="B709" s="25" t="n"/>
      <c r="C709" s="25" t="n"/>
      <c r="D709" s="26" t="n"/>
      <c r="E709" s="27" t="n"/>
    </row>
    <row r="710">
      <c r="A710" s="20" t="n"/>
      <c r="B710" s="21" t="n"/>
      <c r="C710" s="21" t="n"/>
      <c r="D710" s="22" t="n"/>
      <c r="E710" s="23" t="n"/>
    </row>
    <row r="711">
      <c r="A711" s="24" t="n"/>
      <c r="B711" s="25" t="n"/>
      <c r="C711" s="25" t="n"/>
      <c r="D711" s="26" t="n"/>
      <c r="E711" s="27" t="n"/>
    </row>
    <row r="712">
      <c r="A712" s="20" t="n"/>
      <c r="B712" s="21" t="n"/>
      <c r="C712" s="21" t="n"/>
      <c r="D712" s="22" t="n"/>
      <c r="E712" s="23" t="n"/>
    </row>
    <row r="713">
      <c r="A713" s="24" t="n"/>
      <c r="B713" s="25" t="n"/>
      <c r="C713" s="25" t="n"/>
      <c r="D713" s="26" t="n"/>
      <c r="E713" s="27" t="n"/>
    </row>
    <row r="714">
      <c r="A714" s="20" t="n"/>
      <c r="B714" s="21" t="n"/>
      <c r="C714" s="21" t="n"/>
      <c r="D714" s="22" t="n"/>
      <c r="E714" s="23" t="n"/>
    </row>
    <row r="715">
      <c r="A715" s="24" t="n"/>
      <c r="B715" s="25" t="n"/>
      <c r="C715" s="25" t="n"/>
      <c r="D715" s="26" t="n"/>
      <c r="E715" s="27" t="n"/>
    </row>
    <row r="716">
      <c r="A716" s="20" t="n"/>
      <c r="B716" s="21" t="n"/>
      <c r="C716" s="21" t="n"/>
      <c r="D716" s="22" t="n"/>
      <c r="E716" s="23" t="n"/>
    </row>
    <row r="717">
      <c r="A717" s="24" t="n"/>
      <c r="B717" s="25" t="n"/>
      <c r="C717" s="25" t="n"/>
      <c r="D717" s="26" t="n"/>
      <c r="E717" s="27" t="n"/>
    </row>
    <row r="718">
      <c r="A718" s="20" t="n"/>
      <c r="B718" s="21" t="n"/>
      <c r="C718" s="21" t="n"/>
      <c r="D718" s="22" t="n"/>
      <c r="E718" s="23" t="n"/>
    </row>
    <row r="719">
      <c r="A719" s="24" t="n"/>
      <c r="B719" s="25" t="n"/>
      <c r="C719" s="25" t="n"/>
      <c r="D719" s="26" t="n"/>
      <c r="E719" s="27" t="n"/>
    </row>
    <row r="720">
      <c r="A720" s="20" t="n"/>
      <c r="B720" s="21" t="n"/>
      <c r="C720" s="21" t="n"/>
      <c r="D720" s="22" t="n"/>
      <c r="E720" s="23" t="n"/>
    </row>
    <row r="721">
      <c r="A721" s="24" t="n"/>
      <c r="B721" s="25" t="n"/>
      <c r="C721" s="25" t="n"/>
      <c r="D721" s="26" t="n"/>
      <c r="E721" s="27" t="n"/>
    </row>
    <row r="722">
      <c r="A722" s="20" t="n"/>
      <c r="B722" s="21" t="n"/>
      <c r="C722" s="21" t="n"/>
      <c r="D722" s="22" t="n"/>
      <c r="E722" s="23" t="n"/>
    </row>
    <row r="723">
      <c r="A723" s="24" t="n"/>
      <c r="B723" s="25" t="n"/>
      <c r="C723" s="25" t="n"/>
      <c r="D723" s="26" t="n"/>
      <c r="E723" s="27" t="n"/>
    </row>
    <row r="724">
      <c r="A724" s="20" t="n"/>
      <c r="B724" s="21" t="n"/>
      <c r="C724" s="21" t="n"/>
      <c r="D724" s="22" t="n"/>
      <c r="E724" s="23" t="n"/>
    </row>
    <row r="725">
      <c r="A725" s="24" t="n"/>
      <c r="B725" s="25" t="n"/>
      <c r="C725" s="25" t="n"/>
      <c r="D725" s="26" t="n"/>
      <c r="E725" s="27" t="n"/>
    </row>
    <row r="726">
      <c r="A726" s="20" t="n"/>
      <c r="B726" s="21" t="n"/>
      <c r="C726" s="21" t="n"/>
      <c r="D726" s="22" t="n"/>
      <c r="E726" s="23" t="n"/>
    </row>
    <row r="727">
      <c r="A727" s="24" t="n"/>
      <c r="B727" s="25" t="n"/>
      <c r="C727" s="25" t="n"/>
      <c r="D727" s="26" t="n"/>
      <c r="E727" s="27" t="n"/>
    </row>
    <row r="728">
      <c r="A728" s="20" t="n"/>
      <c r="B728" s="21" t="n"/>
      <c r="C728" s="21" t="n"/>
      <c r="D728" s="22" t="n"/>
      <c r="E728" s="23" t="n"/>
    </row>
    <row r="729">
      <c r="A729" s="24" t="n"/>
      <c r="B729" s="25" t="n"/>
      <c r="C729" s="25" t="n"/>
      <c r="D729" s="26" t="n"/>
      <c r="E729" s="27" t="n"/>
    </row>
    <row r="730">
      <c r="A730" s="20" t="n"/>
      <c r="B730" s="21" t="n"/>
      <c r="C730" s="21" t="n"/>
      <c r="D730" s="22" t="n"/>
      <c r="E730" s="23" t="n"/>
    </row>
    <row r="731">
      <c r="A731" s="24" t="n"/>
      <c r="B731" s="25" t="n"/>
      <c r="C731" s="25" t="n"/>
      <c r="D731" s="26" t="n"/>
      <c r="E731" s="27" t="n"/>
    </row>
    <row r="732">
      <c r="A732" s="20" t="n"/>
      <c r="B732" s="21" t="n"/>
      <c r="C732" s="21" t="n"/>
      <c r="D732" s="22" t="n"/>
      <c r="E732" s="23" t="n"/>
    </row>
    <row r="733">
      <c r="A733" s="24" t="n"/>
      <c r="B733" s="25" t="n"/>
      <c r="C733" s="25" t="n"/>
      <c r="D733" s="26" t="n"/>
      <c r="E733" s="27" t="n"/>
    </row>
    <row r="734">
      <c r="A734" s="20" t="n"/>
      <c r="B734" s="21" t="n"/>
      <c r="C734" s="21" t="n"/>
      <c r="D734" s="22" t="n"/>
      <c r="E734" s="23" t="n"/>
    </row>
    <row r="735">
      <c r="A735" s="24" t="n"/>
      <c r="B735" s="25" t="n"/>
      <c r="C735" s="25" t="n"/>
      <c r="D735" s="26" t="n"/>
      <c r="E735" s="27" t="n"/>
    </row>
    <row r="736">
      <c r="A736" s="20" t="n"/>
      <c r="B736" s="21" t="n"/>
      <c r="C736" s="21" t="n"/>
      <c r="D736" s="22" t="n"/>
      <c r="E736" s="23" t="n"/>
    </row>
    <row r="737">
      <c r="A737" s="24" t="n"/>
      <c r="B737" s="25" t="n"/>
      <c r="C737" s="25" t="n"/>
      <c r="D737" s="26" t="n"/>
      <c r="E737" s="27" t="n"/>
    </row>
    <row r="738">
      <c r="A738" s="20" t="n"/>
      <c r="B738" s="21" t="n"/>
      <c r="C738" s="21" t="n"/>
      <c r="D738" s="22" t="n"/>
      <c r="E738" s="23" t="n"/>
    </row>
    <row r="739">
      <c r="A739" s="24" t="n"/>
      <c r="B739" s="25" t="n"/>
      <c r="C739" s="25" t="n"/>
      <c r="D739" s="26" t="n"/>
      <c r="E739" s="27" t="n"/>
    </row>
    <row r="740">
      <c r="A740" s="20" t="n"/>
      <c r="B740" s="21" t="n"/>
      <c r="C740" s="21" t="n"/>
      <c r="D740" s="22" t="n"/>
      <c r="E740" s="23" t="n"/>
    </row>
    <row r="741">
      <c r="A741" s="24" t="n"/>
      <c r="B741" s="25" t="n"/>
      <c r="C741" s="25" t="n"/>
      <c r="D741" s="26" t="n"/>
      <c r="E741" s="27" t="n"/>
    </row>
    <row r="742">
      <c r="A742" s="20" t="n"/>
      <c r="B742" s="21" t="n"/>
      <c r="C742" s="21" t="n"/>
      <c r="D742" s="22" t="n"/>
      <c r="E742" s="23" t="n"/>
    </row>
    <row r="743">
      <c r="A743" s="24" t="n"/>
      <c r="B743" s="25" t="n"/>
      <c r="C743" s="25" t="n"/>
      <c r="D743" s="26" t="n"/>
      <c r="E743" s="27" t="n"/>
    </row>
    <row r="744">
      <c r="A744" s="20" t="n"/>
      <c r="B744" s="21" t="n"/>
      <c r="C744" s="21" t="n"/>
      <c r="D744" s="22" t="n"/>
      <c r="E744" s="23" t="n"/>
    </row>
    <row r="745">
      <c r="A745" s="24" t="n"/>
      <c r="B745" s="25" t="n"/>
      <c r="C745" s="25" t="n"/>
      <c r="D745" s="26" t="n"/>
      <c r="E745" s="27" t="n"/>
    </row>
    <row r="746">
      <c r="A746" s="20" t="n"/>
      <c r="B746" s="21" t="n"/>
      <c r="C746" s="21" t="n"/>
      <c r="D746" s="22" t="n"/>
      <c r="E746" s="23" t="n"/>
    </row>
    <row r="747">
      <c r="A747" s="24" t="n"/>
      <c r="B747" s="25" t="n"/>
      <c r="C747" s="25" t="n"/>
      <c r="D747" s="26" t="n"/>
      <c r="E747" s="27" t="n"/>
    </row>
    <row r="748">
      <c r="A748" s="20" t="n"/>
      <c r="B748" s="21" t="n"/>
      <c r="C748" s="21" t="n"/>
      <c r="D748" s="22" t="n"/>
      <c r="E748" s="23" t="n"/>
    </row>
    <row r="749">
      <c r="A749" s="24" t="n"/>
      <c r="B749" s="25" t="n"/>
      <c r="C749" s="25" t="n"/>
      <c r="D749" s="26" t="n"/>
      <c r="E749" s="27" t="n"/>
    </row>
    <row r="750">
      <c r="A750" s="20" t="n"/>
      <c r="B750" s="21" t="n"/>
      <c r="C750" s="21" t="n"/>
      <c r="D750" s="22" t="n"/>
      <c r="E750" s="23" t="n"/>
    </row>
    <row r="751">
      <c r="A751" s="24" t="n"/>
      <c r="B751" s="25" t="n"/>
      <c r="C751" s="25" t="n"/>
      <c r="D751" s="26" t="n"/>
      <c r="E751" s="27" t="n"/>
    </row>
    <row r="752">
      <c r="A752" s="20" t="n"/>
      <c r="B752" s="21" t="n"/>
      <c r="C752" s="21" t="n"/>
      <c r="D752" s="22" t="n"/>
      <c r="E752" s="23" t="n"/>
    </row>
    <row r="753">
      <c r="A753" s="24" t="n"/>
      <c r="B753" s="25" t="n"/>
      <c r="C753" s="25" t="n"/>
      <c r="D753" s="26" t="n"/>
      <c r="E753" s="27" t="n"/>
    </row>
    <row r="754">
      <c r="A754" s="20" t="n"/>
      <c r="B754" s="21" t="n"/>
      <c r="C754" s="21" t="n"/>
      <c r="D754" s="22" t="n"/>
      <c r="E754" s="23" t="n"/>
    </row>
    <row r="755">
      <c r="A755" s="24" t="n"/>
      <c r="B755" s="25" t="n"/>
      <c r="C755" s="25" t="n"/>
      <c r="D755" s="26" t="n"/>
      <c r="E755" s="27" t="n"/>
    </row>
    <row r="756">
      <c r="A756" s="20" t="n"/>
      <c r="B756" s="21" t="n"/>
      <c r="C756" s="21" t="n"/>
      <c r="D756" s="22" t="n"/>
      <c r="E756" s="23" t="n"/>
    </row>
    <row r="757">
      <c r="A757" s="24" t="n"/>
      <c r="B757" s="25" t="n"/>
      <c r="C757" s="25" t="n"/>
      <c r="D757" s="26" t="n"/>
      <c r="E757" s="27" t="n"/>
    </row>
    <row r="758">
      <c r="A758" s="20" t="n"/>
      <c r="B758" s="21" t="n"/>
      <c r="C758" s="21" t="n"/>
      <c r="D758" s="22" t="n"/>
      <c r="E758" s="23" t="n"/>
    </row>
    <row r="759">
      <c r="A759" s="24" t="n"/>
      <c r="B759" s="25" t="n"/>
      <c r="C759" s="25" t="n"/>
      <c r="D759" s="26" t="n"/>
      <c r="E759" s="27" t="n"/>
    </row>
    <row r="760">
      <c r="A760" s="20" t="n"/>
      <c r="B760" s="21" t="n"/>
      <c r="C760" s="21" t="n"/>
      <c r="D760" s="22" t="n"/>
      <c r="E760" s="23" t="n"/>
    </row>
    <row r="761">
      <c r="A761" s="24" t="n"/>
      <c r="B761" s="25" t="n"/>
      <c r="C761" s="25" t="n"/>
      <c r="D761" s="26" t="n"/>
      <c r="E761" s="27" t="n"/>
    </row>
    <row r="762">
      <c r="A762" s="20" t="n"/>
      <c r="B762" s="21" t="n"/>
      <c r="C762" s="21" t="n"/>
      <c r="D762" s="22" t="n"/>
      <c r="E762" s="23" t="n"/>
    </row>
    <row r="763">
      <c r="A763" s="24" t="n"/>
      <c r="B763" s="25" t="n"/>
      <c r="C763" s="25" t="n"/>
      <c r="D763" s="26" t="n"/>
      <c r="E763" s="27" t="n"/>
    </row>
    <row r="764">
      <c r="A764" s="20" t="n"/>
      <c r="B764" s="21" t="n"/>
      <c r="C764" s="21" t="n"/>
      <c r="D764" s="22" t="n"/>
      <c r="E764" s="23" t="n"/>
    </row>
    <row r="765">
      <c r="A765" s="24" t="n"/>
      <c r="B765" s="25" t="n"/>
      <c r="C765" s="25" t="n"/>
      <c r="D765" s="26" t="n"/>
      <c r="E765" s="27" t="n"/>
    </row>
    <row r="766">
      <c r="A766" s="20" t="n"/>
      <c r="B766" s="21" t="n"/>
      <c r="C766" s="21" t="n"/>
      <c r="D766" s="22" t="n"/>
      <c r="E766" s="23" t="n"/>
    </row>
    <row r="767">
      <c r="A767" s="24" t="n"/>
      <c r="B767" s="25" t="n"/>
      <c r="C767" s="25" t="n"/>
      <c r="D767" s="26" t="n"/>
      <c r="E767" s="27" t="n"/>
    </row>
    <row r="768">
      <c r="A768" s="20" t="n"/>
      <c r="B768" s="21" t="n"/>
      <c r="C768" s="21" t="n"/>
      <c r="D768" s="22" t="n"/>
      <c r="E768" s="23" t="n"/>
    </row>
    <row r="769">
      <c r="A769" s="24" t="n"/>
      <c r="B769" s="25" t="n"/>
      <c r="C769" s="25" t="n"/>
      <c r="D769" s="26" t="n"/>
      <c r="E769" s="27" t="n"/>
    </row>
    <row r="770">
      <c r="A770" s="20" t="n"/>
      <c r="B770" s="21" t="n"/>
      <c r="C770" s="21" t="n"/>
      <c r="D770" s="22" t="n"/>
      <c r="E770" s="23" t="n"/>
    </row>
    <row r="771">
      <c r="A771" s="24" t="n"/>
      <c r="B771" s="25" t="n"/>
      <c r="C771" s="25" t="n"/>
      <c r="D771" s="26" t="n"/>
      <c r="E771" s="27" t="n"/>
    </row>
    <row r="772">
      <c r="A772" s="20" t="n"/>
      <c r="B772" s="21" t="n"/>
      <c r="C772" s="21" t="n"/>
      <c r="D772" s="22" t="n"/>
      <c r="E772" s="23" t="n"/>
    </row>
    <row r="773">
      <c r="A773" s="24" t="n"/>
      <c r="B773" s="25" t="n"/>
      <c r="C773" s="25" t="n"/>
      <c r="D773" s="26" t="n"/>
      <c r="E773" s="27" t="n"/>
    </row>
    <row r="774">
      <c r="A774" s="20" t="n"/>
      <c r="B774" s="21" t="n"/>
      <c r="C774" s="21" t="n"/>
      <c r="D774" s="22" t="n"/>
      <c r="E774" s="23" t="n"/>
    </row>
    <row r="775">
      <c r="A775" s="24" t="n"/>
      <c r="B775" s="25" t="n"/>
      <c r="C775" s="25" t="n"/>
      <c r="D775" s="26" t="n"/>
      <c r="E775" s="27" t="n"/>
    </row>
    <row r="776">
      <c r="A776" s="20" t="n"/>
      <c r="B776" s="21" t="n"/>
      <c r="C776" s="21" t="n"/>
      <c r="D776" s="22" t="n"/>
      <c r="E776" s="23" t="n"/>
    </row>
    <row r="777">
      <c r="A777" s="24" t="n"/>
      <c r="B777" s="25" t="n"/>
      <c r="C777" s="25" t="n"/>
      <c r="D777" s="26" t="n"/>
      <c r="E777" s="27" t="n"/>
    </row>
    <row r="778">
      <c r="A778" s="20" t="n"/>
      <c r="B778" s="21" t="n"/>
      <c r="C778" s="21" t="n"/>
      <c r="D778" s="22" t="n"/>
      <c r="E778" s="23" t="n"/>
    </row>
    <row r="779">
      <c r="A779" s="24" t="n"/>
      <c r="B779" s="25" t="n"/>
      <c r="C779" s="25" t="n"/>
      <c r="D779" s="26" t="n"/>
      <c r="E779" s="27" t="n"/>
    </row>
    <row r="780">
      <c r="A780" s="20" t="n"/>
      <c r="B780" s="21" t="n"/>
      <c r="C780" s="21" t="n"/>
      <c r="D780" s="22" t="n"/>
      <c r="E780" s="23" t="n"/>
    </row>
    <row r="781">
      <c r="A781" s="24" t="n"/>
      <c r="B781" s="25" t="n"/>
      <c r="C781" s="25" t="n"/>
      <c r="D781" s="26" t="n"/>
      <c r="E781" s="27" t="n"/>
    </row>
    <row r="782">
      <c r="A782" s="20" t="n"/>
      <c r="B782" s="21" t="n"/>
      <c r="C782" s="21" t="n"/>
      <c r="D782" s="22" t="n"/>
      <c r="E782" s="23" t="n"/>
    </row>
    <row r="783">
      <c r="A783" s="24" t="n"/>
      <c r="B783" s="25" t="n"/>
      <c r="C783" s="25" t="n"/>
      <c r="D783" s="26" t="n"/>
      <c r="E783" s="27" t="n"/>
    </row>
    <row r="784">
      <c r="A784" s="20" t="n"/>
      <c r="B784" s="21" t="n"/>
      <c r="C784" s="21" t="n"/>
      <c r="D784" s="22" t="n"/>
      <c r="E784" s="23" t="n"/>
    </row>
    <row r="785">
      <c r="A785" s="24" t="n"/>
      <c r="B785" s="25" t="n"/>
      <c r="C785" s="25" t="n"/>
      <c r="D785" s="26" t="n"/>
      <c r="E785" s="27" t="n"/>
    </row>
    <row r="786">
      <c r="A786" s="20" t="n"/>
      <c r="B786" s="21" t="n"/>
      <c r="C786" s="21" t="n"/>
      <c r="D786" s="22" t="n"/>
      <c r="E786" s="23" t="n"/>
    </row>
    <row r="787">
      <c r="A787" s="24" t="n"/>
      <c r="B787" s="25" t="n"/>
      <c r="C787" s="25" t="n"/>
      <c r="D787" s="26" t="n"/>
      <c r="E787" s="27" t="n"/>
    </row>
    <row r="788">
      <c r="A788" s="20" t="n"/>
      <c r="B788" s="21" t="n"/>
      <c r="C788" s="21" t="n"/>
      <c r="D788" s="22" t="n"/>
      <c r="E788" s="23" t="n"/>
    </row>
    <row r="789">
      <c r="A789" s="24" t="n"/>
      <c r="B789" s="25" t="n"/>
      <c r="C789" s="25" t="n"/>
      <c r="D789" s="26" t="n"/>
      <c r="E789" s="27" t="n"/>
    </row>
    <row r="790">
      <c r="A790" s="20" t="n"/>
      <c r="B790" s="21" t="n"/>
      <c r="C790" s="21" t="n"/>
      <c r="D790" s="22" t="n"/>
      <c r="E790" s="23" t="n"/>
    </row>
    <row r="791">
      <c r="A791" s="24" t="n"/>
      <c r="B791" s="25" t="n"/>
      <c r="C791" s="25" t="n"/>
      <c r="D791" s="26" t="n"/>
      <c r="E791" s="27" t="n"/>
    </row>
    <row r="792">
      <c r="A792" s="20" t="n"/>
      <c r="B792" s="21" t="n"/>
      <c r="C792" s="21" t="n"/>
      <c r="D792" s="22" t="n"/>
      <c r="E792" s="23" t="n"/>
    </row>
    <row r="793">
      <c r="A793" s="24" t="n"/>
      <c r="B793" s="25" t="n"/>
      <c r="C793" s="25" t="n"/>
      <c r="D793" s="26" t="n"/>
      <c r="E793" s="27" t="n"/>
    </row>
    <row r="794">
      <c r="A794" s="20" t="n"/>
      <c r="B794" s="21" t="n"/>
      <c r="C794" s="21" t="n"/>
      <c r="D794" s="22" t="n"/>
      <c r="E794" s="23" t="n"/>
    </row>
    <row r="795">
      <c r="A795" s="24" t="n"/>
      <c r="B795" s="25" t="n"/>
      <c r="C795" s="25" t="n"/>
      <c r="D795" s="26" t="n"/>
      <c r="E795" s="27" t="n"/>
    </row>
    <row r="796">
      <c r="A796" s="20" t="n"/>
      <c r="B796" s="21" t="n"/>
      <c r="C796" s="21" t="n"/>
      <c r="D796" s="22" t="n"/>
      <c r="E796" s="23" t="n"/>
    </row>
    <row r="797">
      <c r="A797" s="24" t="n"/>
      <c r="B797" s="25" t="n"/>
      <c r="C797" s="25" t="n"/>
      <c r="D797" s="26" t="n"/>
      <c r="E797" s="27" t="n"/>
    </row>
    <row r="798">
      <c r="A798" s="20" t="n"/>
      <c r="B798" s="21" t="n"/>
      <c r="C798" s="21" t="n"/>
      <c r="D798" s="22" t="n"/>
      <c r="E798" s="23" t="n"/>
    </row>
    <row r="799">
      <c r="A799" s="24" t="n"/>
      <c r="B799" s="25" t="n"/>
      <c r="C799" s="25" t="n"/>
      <c r="D799" s="26" t="n"/>
      <c r="E799" s="27" t="n"/>
    </row>
    <row r="800">
      <c r="A800" s="20" t="n"/>
      <c r="B800" s="21" t="n"/>
      <c r="C800" s="21" t="n"/>
      <c r="D800" s="22" t="n"/>
      <c r="E800" s="23" t="n"/>
    </row>
    <row r="801">
      <c r="A801" s="24" t="n"/>
      <c r="B801" s="25" t="n"/>
      <c r="C801" s="25" t="n"/>
      <c r="D801" s="26" t="n"/>
      <c r="E801" s="27" t="n"/>
    </row>
    <row r="802">
      <c r="A802" s="20" t="n"/>
      <c r="B802" s="21" t="n"/>
      <c r="C802" s="21" t="n"/>
      <c r="D802" s="22" t="n"/>
      <c r="E802" s="23" t="n"/>
    </row>
    <row r="803">
      <c r="A803" s="24" t="n"/>
      <c r="B803" s="25" t="n"/>
      <c r="C803" s="25" t="n"/>
      <c r="D803" s="26" t="n"/>
      <c r="E803" s="27" t="n"/>
    </row>
    <row r="804">
      <c r="A804" s="20" t="n"/>
      <c r="B804" s="21" t="n"/>
      <c r="C804" s="21" t="n"/>
      <c r="D804" s="22" t="n"/>
      <c r="E804" s="23" t="n"/>
    </row>
    <row r="805">
      <c r="A805" s="24" t="n"/>
      <c r="B805" s="25" t="n"/>
      <c r="C805" s="25" t="n"/>
      <c r="D805" s="26" t="n"/>
      <c r="E805" s="27" t="n"/>
    </row>
    <row r="806">
      <c r="A806" s="20" t="n"/>
      <c r="B806" s="21" t="n"/>
      <c r="C806" s="21" t="n"/>
      <c r="D806" s="22" t="n"/>
      <c r="E806" s="23" t="n"/>
    </row>
    <row r="807">
      <c r="A807" s="24" t="n"/>
      <c r="B807" s="25" t="n"/>
      <c r="C807" s="25" t="n"/>
      <c r="D807" s="26" t="n"/>
      <c r="E807" s="27" t="n"/>
    </row>
    <row r="808">
      <c r="A808" s="20" t="n"/>
      <c r="B808" s="21" t="n"/>
      <c r="C808" s="21" t="n"/>
      <c r="D808" s="22" t="n"/>
      <c r="E808" s="23" t="n"/>
    </row>
    <row r="809">
      <c r="A809" s="24" t="n"/>
      <c r="B809" s="25" t="n"/>
      <c r="C809" s="25" t="n"/>
      <c r="D809" s="26" t="n"/>
      <c r="E809" s="27" t="n"/>
    </row>
    <row r="810">
      <c r="A810" s="20" t="n"/>
      <c r="B810" s="21" t="n"/>
      <c r="C810" s="21" t="n"/>
      <c r="D810" s="22" t="n"/>
      <c r="E810" s="23" t="n"/>
    </row>
    <row r="811">
      <c r="A811" s="24" t="n"/>
      <c r="B811" s="25" t="n"/>
      <c r="C811" s="25" t="n"/>
      <c r="D811" s="26" t="n"/>
      <c r="E811" s="27" t="n"/>
    </row>
    <row r="812">
      <c r="A812" s="20" t="n"/>
      <c r="B812" s="21" t="n"/>
      <c r="C812" s="21" t="n"/>
      <c r="D812" s="22" t="n"/>
      <c r="E812" s="23" t="n"/>
    </row>
    <row r="813">
      <c r="A813" s="24" t="n"/>
      <c r="B813" s="25" t="n"/>
      <c r="C813" s="25" t="n"/>
      <c r="D813" s="26" t="n"/>
      <c r="E813" s="27" t="n"/>
    </row>
    <row r="814">
      <c r="A814" s="20" t="n"/>
      <c r="B814" s="21" t="n"/>
      <c r="C814" s="21" t="n"/>
      <c r="D814" s="22" t="n"/>
      <c r="E814" s="23" t="n"/>
    </row>
    <row r="815">
      <c r="A815" s="24" t="n"/>
      <c r="B815" s="25" t="n"/>
      <c r="C815" s="25" t="n"/>
      <c r="D815" s="26" t="n"/>
      <c r="E815" s="27" t="n"/>
    </row>
    <row r="816">
      <c r="A816" s="20" t="n"/>
      <c r="B816" s="21" t="n"/>
      <c r="C816" s="21" t="n"/>
      <c r="D816" s="22" t="n"/>
      <c r="E816" s="23" t="n"/>
    </row>
    <row r="817">
      <c r="A817" s="24" t="n"/>
      <c r="B817" s="25" t="n"/>
      <c r="C817" s="25" t="n"/>
      <c r="D817" s="26" t="n"/>
      <c r="E817" s="27" t="n"/>
    </row>
    <row r="818">
      <c r="A818" s="20" t="n"/>
      <c r="B818" s="21" t="n"/>
      <c r="C818" s="21" t="n"/>
      <c r="D818" s="22" t="n"/>
      <c r="E818" s="23" t="n"/>
    </row>
    <row r="819">
      <c r="A819" s="24" t="n"/>
      <c r="B819" s="25" t="n"/>
      <c r="C819" s="25" t="n"/>
      <c r="D819" s="26" t="n"/>
      <c r="E819" s="27" t="n"/>
    </row>
    <row r="820">
      <c r="A820" s="20" t="n"/>
      <c r="B820" s="21" t="n"/>
      <c r="C820" s="21" t="n"/>
      <c r="D820" s="22" t="n"/>
      <c r="E820" s="23" t="n"/>
    </row>
    <row r="821">
      <c r="A821" s="24" t="n"/>
      <c r="B821" s="25" t="n"/>
      <c r="C821" s="25" t="n"/>
      <c r="D821" s="26" t="n"/>
      <c r="E821" s="27" t="n"/>
    </row>
    <row r="822">
      <c r="A822" s="20" t="n"/>
      <c r="B822" s="21" t="n"/>
      <c r="C822" s="21" t="n"/>
      <c r="D822" s="22" t="n"/>
      <c r="E822" s="23" t="n"/>
    </row>
    <row r="823">
      <c r="A823" s="24" t="n"/>
      <c r="B823" s="25" t="n"/>
      <c r="C823" s="25" t="n"/>
      <c r="D823" s="26" t="n"/>
      <c r="E823" s="27" t="n"/>
    </row>
    <row r="824">
      <c r="A824" s="20" t="n"/>
      <c r="B824" s="21" t="n"/>
      <c r="C824" s="21" t="n"/>
      <c r="D824" s="22" t="n"/>
      <c r="E824" s="23" t="n"/>
    </row>
    <row r="825">
      <c r="A825" s="24" t="n"/>
      <c r="B825" s="25" t="n"/>
      <c r="C825" s="25" t="n"/>
      <c r="D825" s="26" t="n"/>
      <c r="E825" s="27" t="n"/>
    </row>
    <row r="826">
      <c r="A826" s="20" t="n"/>
      <c r="B826" s="21" t="n"/>
      <c r="C826" s="21" t="n"/>
      <c r="D826" s="22" t="n"/>
      <c r="E826" s="23" t="n"/>
    </row>
    <row r="827">
      <c r="A827" s="24" t="n"/>
      <c r="B827" s="25" t="n"/>
      <c r="C827" s="25" t="n"/>
      <c r="D827" s="26" t="n"/>
      <c r="E827" s="27" t="n"/>
    </row>
    <row r="828">
      <c r="A828" s="20" t="n"/>
      <c r="B828" s="21" t="n"/>
      <c r="C828" s="21" t="n"/>
      <c r="D828" s="22" t="n"/>
      <c r="E828" s="23" t="n"/>
    </row>
    <row r="829">
      <c r="A829" s="24" t="n"/>
      <c r="B829" s="25" t="n"/>
      <c r="C829" s="25" t="n"/>
      <c r="D829" s="26" t="n"/>
      <c r="E829" s="27" t="n"/>
    </row>
    <row r="830">
      <c r="A830" s="20" t="n"/>
      <c r="B830" s="21" t="n"/>
      <c r="C830" s="21" t="n"/>
      <c r="D830" s="22" t="n"/>
      <c r="E830" s="23" t="n"/>
    </row>
    <row r="831">
      <c r="A831" s="24" t="n"/>
      <c r="B831" s="25" t="n"/>
      <c r="C831" s="25" t="n"/>
      <c r="D831" s="26" t="n"/>
      <c r="E831" s="27" t="n"/>
    </row>
    <row r="832">
      <c r="A832" s="20" t="n"/>
      <c r="B832" s="21" t="n"/>
      <c r="C832" s="21" t="n"/>
      <c r="D832" s="22" t="n"/>
      <c r="E832" s="23" t="n"/>
    </row>
    <row r="833">
      <c r="A833" s="24" t="n"/>
      <c r="B833" s="25" t="n"/>
      <c r="C833" s="25" t="n"/>
      <c r="D833" s="26" t="n"/>
      <c r="E833" s="27" t="n"/>
    </row>
    <row r="834">
      <c r="A834" s="20" t="n"/>
      <c r="B834" s="21" t="n"/>
      <c r="C834" s="21" t="n"/>
      <c r="D834" s="22" t="n"/>
      <c r="E834" s="23" t="n"/>
    </row>
    <row r="835">
      <c r="A835" s="24" t="n"/>
      <c r="B835" s="25" t="n"/>
      <c r="C835" s="25" t="n"/>
      <c r="D835" s="26" t="n"/>
      <c r="E835" s="27" t="n"/>
    </row>
    <row r="836">
      <c r="A836" s="20" t="n"/>
      <c r="B836" s="21" t="n"/>
      <c r="C836" s="21" t="n"/>
      <c r="D836" s="22" t="n"/>
      <c r="E836" s="23" t="n"/>
    </row>
    <row r="837">
      <c r="A837" s="24" t="n"/>
      <c r="B837" s="25" t="n"/>
      <c r="C837" s="25" t="n"/>
      <c r="D837" s="26" t="n"/>
      <c r="E837" s="27" t="n"/>
    </row>
    <row r="838">
      <c r="A838" s="20" t="n"/>
      <c r="B838" s="21" t="n"/>
      <c r="C838" s="21" t="n"/>
      <c r="D838" s="22" t="n"/>
      <c r="E838" s="23" t="n"/>
    </row>
    <row r="839">
      <c r="A839" s="24" t="n"/>
      <c r="B839" s="25" t="n"/>
      <c r="C839" s="25" t="n"/>
      <c r="D839" s="26" t="n"/>
      <c r="E839" s="27" t="n"/>
    </row>
    <row r="840">
      <c r="A840" s="20" t="n"/>
      <c r="B840" s="21" t="n"/>
      <c r="C840" s="21" t="n"/>
      <c r="D840" s="22" t="n"/>
      <c r="E840" s="23" t="n"/>
    </row>
    <row r="841">
      <c r="A841" s="24" t="n"/>
      <c r="B841" s="25" t="n"/>
      <c r="C841" s="25" t="n"/>
      <c r="D841" s="26" t="n"/>
      <c r="E841" s="27" t="n"/>
    </row>
    <row r="842">
      <c r="A842" s="20" t="n"/>
      <c r="B842" s="21" t="n"/>
      <c r="C842" s="21" t="n"/>
      <c r="D842" s="22" t="n"/>
      <c r="E842" s="23" t="n"/>
    </row>
    <row r="843">
      <c r="A843" s="24" t="n"/>
      <c r="B843" s="25" t="n"/>
      <c r="C843" s="25" t="n"/>
      <c r="D843" s="26" t="n"/>
      <c r="E843" s="27" t="n"/>
    </row>
    <row r="844">
      <c r="A844" s="20" t="n"/>
      <c r="B844" s="21" t="n"/>
      <c r="C844" s="21" t="n"/>
      <c r="D844" s="22" t="n"/>
      <c r="E844" s="23" t="n"/>
    </row>
    <row r="845">
      <c r="A845" s="24" t="n"/>
      <c r="B845" s="25" t="n"/>
      <c r="C845" s="25" t="n"/>
      <c r="D845" s="26" t="n"/>
      <c r="E845" s="27" t="n"/>
    </row>
    <row r="846">
      <c r="A846" s="20" t="n"/>
      <c r="B846" s="21" t="n"/>
      <c r="C846" s="21" t="n"/>
      <c r="D846" s="22" t="n"/>
      <c r="E846" s="23" t="n"/>
    </row>
    <row r="847">
      <c r="A847" s="24" t="n"/>
      <c r="B847" s="25" t="n"/>
      <c r="C847" s="25" t="n"/>
      <c r="D847" s="26" t="n"/>
      <c r="E847" s="27" t="n"/>
    </row>
    <row r="848">
      <c r="A848" s="20" t="n"/>
      <c r="B848" s="21" t="n"/>
      <c r="C848" s="21" t="n"/>
      <c r="D848" s="22" t="n"/>
      <c r="E848" s="23" t="n"/>
    </row>
    <row r="849">
      <c r="A849" s="24" t="n"/>
      <c r="B849" s="25" t="n"/>
      <c r="C849" s="25" t="n"/>
      <c r="D849" s="26" t="n"/>
      <c r="E849" s="27" t="n"/>
    </row>
    <row r="850">
      <c r="A850" s="20" t="n"/>
      <c r="B850" s="21" t="n"/>
      <c r="C850" s="21" t="n"/>
      <c r="D850" s="22" t="n"/>
      <c r="E850" s="23" t="n"/>
    </row>
    <row r="851">
      <c r="A851" s="24" t="n"/>
      <c r="B851" s="25" t="n"/>
      <c r="C851" s="25" t="n"/>
      <c r="D851" s="26" t="n"/>
      <c r="E851" s="27" t="n"/>
    </row>
    <row r="852">
      <c r="A852" s="20" t="n"/>
      <c r="B852" s="21" t="n"/>
      <c r="C852" s="21" t="n"/>
      <c r="D852" s="22" t="n"/>
      <c r="E852" s="23" t="n"/>
    </row>
    <row r="853">
      <c r="A853" s="24" t="n"/>
      <c r="B853" s="25" t="n"/>
      <c r="C853" s="25" t="n"/>
      <c r="D853" s="26" t="n"/>
      <c r="E853" s="27" t="n"/>
    </row>
    <row r="854">
      <c r="A854" s="20" t="n"/>
      <c r="B854" s="21" t="n"/>
      <c r="C854" s="21" t="n"/>
      <c r="D854" s="22" t="n"/>
      <c r="E854" s="23" t="n"/>
    </row>
    <row r="855">
      <c r="A855" s="24" t="n"/>
      <c r="B855" s="25" t="n"/>
      <c r="C855" s="25" t="n"/>
      <c r="D855" s="26" t="n"/>
      <c r="E855" s="27" t="n"/>
    </row>
    <row r="856">
      <c r="A856" s="20" t="n"/>
      <c r="B856" s="21" t="n"/>
      <c r="C856" s="21" t="n"/>
      <c r="D856" s="22" t="n"/>
      <c r="E856" s="23" t="n"/>
    </row>
    <row r="857">
      <c r="A857" s="24" t="n"/>
      <c r="B857" s="25" t="n"/>
      <c r="C857" s="25" t="n"/>
      <c r="D857" s="26" t="n"/>
      <c r="E857" s="27" t="n"/>
    </row>
    <row r="858">
      <c r="A858" s="20" t="n"/>
      <c r="B858" s="21" t="n"/>
      <c r="C858" s="21" t="n"/>
      <c r="D858" s="22" t="n"/>
      <c r="E858" s="23" t="n"/>
    </row>
    <row r="859">
      <c r="A859" s="24" t="n"/>
      <c r="B859" s="25" t="n"/>
      <c r="C859" s="25" t="n"/>
      <c r="D859" s="26" t="n"/>
      <c r="E859" s="27" t="n"/>
    </row>
    <row r="860">
      <c r="A860" s="20" t="n"/>
      <c r="B860" s="21" t="n"/>
      <c r="C860" s="21" t="n"/>
      <c r="D860" s="22" t="n"/>
      <c r="E860" s="23" t="n"/>
    </row>
    <row r="861">
      <c r="A861" s="24" t="n"/>
      <c r="B861" s="25" t="n"/>
      <c r="C861" s="25" t="n"/>
      <c r="D861" s="26" t="n"/>
      <c r="E861" s="27" t="n"/>
    </row>
    <row r="862">
      <c r="A862" s="20" t="n"/>
      <c r="B862" s="21" t="n"/>
      <c r="C862" s="21" t="n"/>
      <c r="D862" s="22" t="n"/>
      <c r="E862" s="23" t="n"/>
    </row>
    <row r="863">
      <c r="A863" s="24" t="n"/>
      <c r="B863" s="25" t="n"/>
      <c r="C863" s="25" t="n"/>
      <c r="D863" s="26" t="n"/>
      <c r="E863" s="27" t="n"/>
    </row>
    <row r="864">
      <c r="A864" s="20" t="n"/>
      <c r="B864" s="21" t="n"/>
      <c r="C864" s="21" t="n"/>
      <c r="D864" s="22" t="n"/>
      <c r="E864" s="23" t="n"/>
    </row>
    <row r="865">
      <c r="A865" s="24" t="n"/>
      <c r="B865" s="25" t="n"/>
      <c r="C865" s="25" t="n"/>
      <c r="D865" s="26" t="n"/>
      <c r="E865" s="27" t="n"/>
    </row>
    <row r="866">
      <c r="A866" s="20" t="n"/>
      <c r="B866" s="21" t="n"/>
      <c r="C866" s="21" t="n"/>
      <c r="D866" s="22" t="n"/>
      <c r="E866" s="23" t="n"/>
    </row>
    <row r="867">
      <c r="A867" s="24" t="n"/>
      <c r="B867" s="25" t="n"/>
      <c r="C867" s="25" t="n"/>
      <c r="D867" s="26" t="n"/>
      <c r="E867" s="27" t="n"/>
    </row>
    <row r="868">
      <c r="A868" s="20" t="n"/>
      <c r="B868" s="21" t="n"/>
      <c r="C868" s="21" t="n"/>
      <c r="D868" s="22" t="n"/>
      <c r="E868" s="23" t="n"/>
    </row>
    <row r="869">
      <c r="A869" s="24" t="n"/>
      <c r="B869" s="25" t="n"/>
      <c r="C869" s="25" t="n"/>
      <c r="D869" s="26" t="n"/>
      <c r="E869" s="27" t="n"/>
    </row>
    <row r="870">
      <c r="A870" s="20" t="n"/>
      <c r="B870" s="21" t="n"/>
      <c r="C870" s="21" t="n"/>
      <c r="D870" s="22" t="n"/>
      <c r="E870" s="23" t="n"/>
    </row>
    <row r="871">
      <c r="A871" s="24" t="n"/>
      <c r="B871" s="25" t="n"/>
      <c r="C871" s="25" t="n"/>
      <c r="D871" s="26" t="n"/>
      <c r="E871" s="27" t="n"/>
    </row>
    <row r="872">
      <c r="A872" s="20" t="n"/>
      <c r="B872" s="21" t="n"/>
      <c r="C872" s="21" t="n"/>
      <c r="D872" s="22" t="n"/>
      <c r="E872" s="23" t="n"/>
    </row>
    <row r="873">
      <c r="A873" s="24" t="n"/>
      <c r="B873" s="25" t="n"/>
      <c r="C873" s="25" t="n"/>
      <c r="D873" s="26" t="n"/>
      <c r="E873" s="27" t="n"/>
    </row>
    <row r="874">
      <c r="A874" s="20" t="n"/>
      <c r="B874" s="21" t="n"/>
      <c r="C874" s="21" t="n"/>
      <c r="D874" s="22" t="n"/>
      <c r="E874" s="23" t="n"/>
    </row>
    <row r="875">
      <c r="A875" s="24" t="n"/>
      <c r="B875" s="25" t="n"/>
      <c r="C875" s="25" t="n"/>
      <c r="D875" s="26" t="n"/>
      <c r="E875" s="27" t="n"/>
    </row>
    <row r="876">
      <c r="A876" s="20" t="n"/>
      <c r="B876" s="21" t="n"/>
      <c r="C876" s="21" t="n"/>
      <c r="D876" s="22" t="n"/>
      <c r="E876" s="23" t="n"/>
    </row>
    <row r="877">
      <c r="A877" s="24" t="n"/>
      <c r="B877" s="25" t="n"/>
      <c r="C877" s="25" t="n"/>
      <c r="D877" s="26" t="n"/>
      <c r="E877" s="27" t="n"/>
    </row>
    <row r="878">
      <c r="A878" s="20" t="n"/>
      <c r="B878" s="21" t="n"/>
      <c r="C878" s="21" t="n"/>
      <c r="D878" s="22" t="n"/>
      <c r="E878" s="23" t="n"/>
    </row>
    <row r="879">
      <c r="A879" s="24" t="n"/>
      <c r="B879" s="25" t="n"/>
      <c r="C879" s="25" t="n"/>
      <c r="D879" s="26" t="n"/>
      <c r="E879" s="27" t="n"/>
    </row>
    <row r="880">
      <c r="A880" s="20" t="n"/>
      <c r="B880" s="21" t="n"/>
      <c r="C880" s="21" t="n"/>
      <c r="D880" s="22" t="n"/>
      <c r="E880" s="23" t="n"/>
    </row>
    <row r="881">
      <c r="A881" s="24" t="n"/>
      <c r="B881" s="25" t="n"/>
      <c r="C881" s="25" t="n"/>
      <c r="D881" s="26" t="n"/>
      <c r="E881" s="27" t="n"/>
    </row>
    <row r="882">
      <c r="A882" s="20" t="n"/>
      <c r="B882" s="21" t="n"/>
      <c r="C882" s="21" t="n"/>
      <c r="D882" s="22" t="n"/>
      <c r="E882" s="23" t="n"/>
    </row>
    <row r="883">
      <c r="A883" s="24" t="n"/>
      <c r="B883" s="25" t="n"/>
      <c r="C883" s="25" t="n"/>
      <c r="D883" s="26" t="n"/>
      <c r="E883" s="27" t="n"/>
    </row>
    <row r="884">
      <c r="A884" s="20" t="n"/>
      <c r="B884" s="21" t="n"/>
      <c r="C884" s="21" t="n"/>
      <c r="D884" s="22" t="n"/>
      <c r="E884" s="23" t="n"/>
    </row>
    <row r="885">
      <c r="A885" s="24" t="n"/>
      <c r="B885" s="25" t="n"/>
      <c r="C885" s="25" t="n"/>
      <c r="D885" s="26" t="n"/>
      <c r="E885" s="27" t="n"/>
    </row>
    <row r="886">
      <c r="A886" s="20" t="n"/>
      <c r="B886" s="21" t="n"/>
      <c r="C886" s="21" t="n"/>
      <c r="D886" s="22" t="n"/>
      <c r="E886" s="23" t="n"/>
    </row>
    <row r="887">
      <c r="A887" s="24" t="n"/>
      <c r="B887" s="25" t="n"/>
      <c r="C887" s="25" t="n"/>
      <c r="D887" s="26" t="n"/>
      <c r="E887" s="27" t="n"/>
    </row>
    <row r="888">
      <c r="A888" s="20" t="n"/>
      <c r="B888" s="21" t="n"/>
      <c r="C888" s="21" t="n"/>
      <c r="D888" s="22" t="n"/>
      <c r="E888" s="23" t="n"/>
    </row>
    <row r="889">
      <c r="A889" s="24" t="n"/>
      <c r="B889" s="25" t="n"/>
      <c r="C889" s="25" t="n"/>
      <c r="D889" s="26" t="n"/>
      <c r="E889" s="27" t="n"/>
    </row>
    <row r="890">
      <c r="A890" s="20" t="n"/>
      <c r="B890" s="21" t="n"/>
      <c r="C890" s="21" t="n"/>
      <c r="D890" s="22" t="n"/>
      <c r="E890" s="23" t="n"/>
    </row>
    <row r="891">
      <c r="A891" s="24" t="n"/>
      <c r="B891" s="25" t="n"/>
      <c r="C891" s="25" t="n"/>
      <c r="D891" s="26" t="n"/>
      <c r="E891" s="27" t="n"/>
    </row>
    <row r="892">
      <c r="A892" s="20" t="n"/>
      <c r="B892" s="21" t="n"/>
      <c r="C892" s="21" t="n"/>
      <c r="D892" s="22" t="n"/>
      <c r="E892" s="23" t="n"/>
    </row>
    <row r="893">
      <c r="A893" s="24" t="n"/>
      <c r="B893" s="25" t="n"/>
      <c r="C893" s="25" t="n"/>
      <c r="D893" s="26" t="n"/>
      <c r="E893" s="27" t="n"/>
    </row>
    <row r="894">
      <c r="A894" s="20" t="n"/>
      <c r="B894" s="21" t="n"/>
      <c r="C894" s="21" t="n"/>
      <c r="D894" s="22" t="n"/>
      <c r="E894" s="23" t="n"/>
    </row>
    <row r="895">
      <c r="A895" s="24" t="n"/>
      <c r="B895" s="25" t="n"/>
      <c r="C895" s="25" t="n"/>
      <c r="D895" s="26" t="n"/>
      <c r="E895" s="27" t="n"/>
    </row>
    <row r="896">
      <c r="A896" s="20" t="n"/>
      <c r="B896" s="21" t="n"/>
      <c r="C896" s="21" t="n"/>
      <c r="D896" s="22" t="n"/>
      <c r="E896" s="23" t="n"/>
    </row>
    <row r="897">
      <c r="A897" s="24" t="n"/>
      <c r="B897" s="25" t="n"/>
      <c r="C897" s="25" t="n"/>
      <c r="D897" s="26" t="n"/>
      <c r="E897" s="27" t="n"/>
    </row>
    <row r="898">
      <c r="A898" s="20" t="n"/>
      <c r="B898" s="21" t="n"/>
      <c r="C898" s="21" t="n"/>
      <c r="D898" s="22" t="n"/>
      <c r="E898" s="23" t="n"/>
    </row>
    <row r="899">
      <c r="A899" s="24" t="n"/>
      <c r="B899" s="25" t="n"/>
      <c r="C899" s="25" t="n"/>
      <c r="D899" s="26" t="n"/>
      <c r="E899" s="27" t="n"/>
    </row>
    <row r="900">
      <c r="A900" s="20" t="n"/>
      <c r="B900" s="21" t="n"/>
      <c r="C900" s="21" t="n"/>
      <c r="D900" s="22" t="n"/>
      <c r="E900" s="23" t="n"/>
    </row>
    <row r="901">
      <c r="A901" s="24" t="n"/>
      <c r="B901" s="25" t="n"/>
      <c r="C901" s="25" t="n"/>
      <c r="D901" s="26" t="n"/>
      <c r="E901" s="27" t="n"/>
    </row>
    <row r="902">
      <c r="A902" s="20" t="n"/>
      <c r="B902" s="21" t="n"/>
      <c r="C902" s="21" t="n"/>
      <c r="D902" s="22" t="n"/>
      <c r="E902" s="23" t="n"/>
    </row>
    <row r="903">
      <c r="A903" s="24" t="n"/>
      <c r="B903" s="25" t="n"/>
      <c r="C903" s="25" t="n"/>
      <c r="D903" s="26" t="n"/>
      <c r="E903" s="27" t="n"/>
    </row>
    <row r="904">
      <c r="A904" s="20" t="n"/>
      <c r="B904" s="21" t="n"/>
      <c r="C904" s="21" t="n"/>
      <c r="D904" s="22" t="n"/>
      <c r="E904" s="23" t="n"/>
    </row>
    <row r="905">
      <c r="A905" s="24" t="n"/>
      <c r="B905" s="25" t="n"/>
      <c r="C905" s="25" t="n"/>
      <c r="D905" s="26" t="n"/>
      <c r="E905" s="27" t="n"/>
    </row>
    <row r="906">
      <c r="A906" s="20" t="n"/>
      <c r="B906" s="21" t="n"/>
      <c r="C906" s="21" t="n"/>
      <c r="D906" s="22" t="n"/>
      <c r="E906" s="23" t="n"/>
    </row>
    <row r="907">
      <c r="A907" s="24" t="n"/>
      <c r="B907" s="25" t="n"/>
      <c r="C907" s="25" t="n"/>
      <c r="D907" s="26" t="n"/>
      <c r="E907" s="27" t="n"/>
    </row>
    <row r="908">
      <c r="A908" s="20" t="n"/>
      <c r="B908" s="21" t="n"/>
      <c r="C908" s="21" t="n"/>
      <c r="D908" s="22" t="n"/>
      <c r="E908" s="23" t="n"/>
    </row>
    <row r="909">
      <c r="A909" s="24" t="n"/>
      <c r="B909" s="25" t="n"/>
      <c r="C909" s="25" t="n"/>
      <c r="D909" s="26" t="n"/>
      <c r="E909" s="27" t="n"/>
    </row>
    <row r="910">
      <c r="A910" s="20" t="n"/>
      <c r="B910" s="21" t="n"/>
      <c r="C910" s="21" t="n"/>
      <c r="D910" s="22" t="n"/>
      <c r="E910" s="23" t="n"/>
    </row>
    <row r="911">
      <c r="A911" s="24" t="n"/>
      <c r="B911" s="25" t="n"/>
      <c r="C911" s="25" t="n"/>
      <c r="D911" s="26" t="n"/>
      <c r="E911" s="27" t="n"/>
    </row>
    <row r="912">
      <c r="A912" s="20" t="n"/>
      <c r="B912" s="21" t="n"/>
      <c r="C912" s="21" t="n"/>
      <c r="D912" s="22" t="n"/>
      <c r="E912" s="23" t="n"/>
    </row>
    <row r="913">
      <c r="A913" s="24" t="n"/>
      <c r="B913" s="25" t="n"/>
      <c r="C913" s="25" t="n"/>
      <c r="D913" s="26" t="n"/>
      <c r="E913" s="27" t="n"/>
    </row>
    <row r="914">
      <c r="A914" s="20" t="n"/>
      <c r="B914" s="21" t="n"/>
      <c r="C914" s="21" t="n"/>
      <c r="D914" s="22" t="n"/>
      <c r="E914" s="23" t="n"/>
    </row>
    <row r="915">
      <c r="A915" s="24" t="n"/>
      <c r="B915" s="25" t="n"/>
      <c r="C915" s="25" t="n"/>
      <c r="D915" s="26" t="n"/>
      <c r="E915" s="27" t="n"/>
    </row>
    <row r="916">
      <c r="A916" s="20" t="n"/>
      <c r="B916" s="21" t="n"/>
      <c r="C916" s="21" t="n"/>
      <c r="D916" s="22" t="n"/>
      <c r="E916" s="23" t="n"/>
    </row>
    <row r="917">
      <c r="A917" s="24" t="n"/>
      <c r="B917" s="25" t="n"/>
      <c r="C917" s="25" t="n"/>
      <c r="D917" s="26" t="n"/>
      <c r="E917" s="27" t="n"/>
    </row>
    <row r="918">
      <c r="A918" s="20" t="n"/>
      <c r="B918" s="21" t="n"/>
      <c r="C918" s="21" t="n"/>
      <c r="D918" s="22" t="n"/>
      <c r="E918" s="23" t="n"/>
    </row>
    <row r="919">
      <c r="A919" s="24" t="n"/>
      <c r="B919" s="25" t="n"/>
      <c r="C919" s="25" t="n"/>
      <c r="D919" s="26" t="n"/>
      <c r="E919" s="27" t="n"/>
    </row>
    <row r="920">
      <c r="A920" s="20" t="n"/>
      <c r="B920" s="21" t="n"/>
      <c r="C920" s="21" t="n"/>
      <c r="D920" s="22" t="n"/>
      <c r="E920" s="23" t="n"/>
    </row>
    <row r="921">
      <c r="A921" s="24" t="n"/>
      <c r="B921" s="25" t="n"/>
      <c r="C921" s="25" t="n"/>
      <c r="D921" s="26" t="n"/>
      <c r="E921" s="27" t="n"/>
    </row>
    <row r="922">
      <c r="A922" s="20" t="n"/>
      <c r="B922" s="21" t="n"/>
      <c r="C922" s="21" t="n"/>
      <c r="D922" s="22" t="n"/>
      <c r="E922" s="23" t="n"/>
    </row>
    <row r="923">
      <c r="A923" s="24" t="n"/>
      <c r="B923" s="25" t="n"/>
      <c r="C923" s="25" t="n"/>
      <c r="D923" s="26" t="n"/>
      <c r="E923" s="27" t="n"/>
    </row>
    <row r="924">
      <c r="A924" s="20" t="n"/>
      <c r="B924" s="21" t="n"/>
      <c r="C924" s="21" t="n"/>
      <c r="D924" s="22" t="n"/>
      <c r="E924" s="23" t="n"/>
    </row>
    <row r="925">
      <c r="A925" s="24" t="n"/>
      <c r="B925" s="25" t="n"/>
      <c r="C925" s="25" t="n"/>
      <c r="D925" s="26" t="n"/>
      <c r="E925" s="27" t="n"/>
    </row>
    <row r="926">
      <c r="A926" s="20" t="n"/>
      <c r="B926" s="21" t="n"/>
      <c r="C926" s="21" t="n"/>
      <c r="D926" s="22" t="n"/>
      <c r="E926" s="23" t="n"/>
    </row>
    <row r="927">
      <c r="A927" s="24" t="n"/>
      <c r="B927" s="25" t="n"/>
      <c r="C927" s="25" t="n"/>
      <c r="D927" s="26" t="n"/>
      <c r="E927" s="27" t="n"/>
    </row>
    <row r="928">
      <c r="A928" s="20" t="n"/>
      <c r="B928" s="21" t="n"/>
      <c r="C928" s="21" t="n"/>
      <c r="D928" s="22" t="n"/>
      <c r="E928" s="23" t="n"/>
    </row>
    <row r="929">
      <c r="A929" s="24" t="n"/>
      <c r="B929" s="25" t="n"/>
      <c r="C929" s="25" t="n"/>
      <c r="D929" s="26" t="n"/>
      <c r="E929" s="27" t="n"/>
    </row>
    <row r="930">
      <c r="A930" s="20" t="n"/>
      <c r="B930" s="21" t="n"/>
      <c r="C930" s="21" t="n"/>
      <c r="D930" s="22" t="n"/>
      <c r="E930" s="23" t="n"/>
    </row>
    <row r="931">
      <c r="A931" s="24" t="n"/>
      <c r="B931" s="25" t="n"/>
      <c r="C931" s="25" t="n"/>
      <c r="D931" s="26" t="n"/>
      <c r="E931" s="27" t="n"/>
    </row>
    <row r="932">
      <c r="A932" s="20" t="n"/>
      <c r="B932" s="21" t="n"/>
      <c r="C932" s="21" t="n"/>
      <c r="D932" s="22" t="n"/>
      <c r="E932" s="23" t="n"/>
    </row>
    <row r="933">
      <c r="A933" s="24" t="n"/>
      <c r="B933" s="25" t="n"/>
      <c r="C933" s="25" t="n"/>
      <c r="D933" s="26" t="n"/>
      <c r="E933" s="27" t="n"/>
    </row>
    <row r="934">
      <c r="A934" s="20" t="n"/>
      <c r="B934" s="21" t="n"/>
      <c r="C934" s="21" t="n"/>
      <c r="D934" s="22" t="n"/>
      <c r="E934" s="23" t="n"/>
    </row>
    <row r="935">
      <c r="A935" s="24" t="n"/>
      <c r="B935" s="25" t="n"/>
      <c r="C935" s="25" t="n"/>
      <c r="D935" s="26" t="n"/>
      <c r="E935" s="27" t="n"/>
    </row>
    <row r="936">
      <c r="A936" s="20" t="n"/>
      <c r="B936" s="21" t="n"/>
      <c r="C936" s="21" t="n"/>
      <c r="D936" s="22" t="n"/>
      <c r="E936" s="23" t="n"/>
    </row>
    <row r="937">
      <c r="A937" s="24" t="n"/>
      <c r="B937" s="25" t="n"/>
      <c r="C937" s="25" t="n"/>
      <c r="D937" s="26" t="n"/>
      <c r="E937" s="27" t="n"/>
    </row>
    <row r="938">
      <c r="A938" s="20" t="n"/>
      <c r="B938" s="21" t="n"/>
      <c r="C938" s="21" t="n"/>
      <c r="D938" s="22" t="n"/>
      <c r="E938" s="23" t="n"/>
    </row>
    <row r="939">
      <c r="A939" s="24" t="n"/>
      <c r="B939" s="25" t="n"/>
      <c r="C939" s="25" t="n"/>
      <c r="D939" s="26" t="n"/>
      <c r="E939" s="27" t="n"/>
    </row>
    <row r="940">
      <c r="A940" s="20" t="n"/>
      <c r="B940" s="21" t="n"/>
      <c r="C940" s="21" t="n"/>
      <c r="D940" s="22" t="n"/>
      <c r="E940" s="23" t="n"/>
    </row>
    <row r="941">
      <c r="A941" s="24" t="n"/>
      <c r="B941" s="25" t="n"/>
      <c r="C941" s="25" t="n"/>
      <c r="D941" s="26" t="n"/>
      <c r="E941" s="27" t="n"/>
    </row>
    <row r="942">
      <c r="A942" s="20" t="n"/>
      <c r="B942" s="21" t="n"/>
      <c r="C942" s="21" t="n"/>
      <c r="D942" s="22" t="n"/>
      <c r="E942" s="23" t="n"/>
    </row>
    <row r="943">
      <c r="A943" s="24" t="n"/>
      <c r="B943" s="25" t="n"/>
      <c r="C943" s="25" t="n"/>
      <c r="D943" s="26" t="n"/>
      <c r="E943" s="27" t="n"/>
    </row>
    <row r="944">
      <c r="A944" s="20" t="n"/>
      <c r="B944" s="21" t="n"/>
      <c r="C944" s="21" t="n"/>
      <c r="D944" s="22" t="n"/>
      <c r="E944" s="23" t="n"/>
    </row>
    <row r="945">
      <c r="A945" s="24" t="n"/>
      <c r="B945" s="25" t="n"/>
      <c r="C945" s="25" t="n"/>
      <c r="D945" s="26" t="n"/>
      <c r="E945" s="27" t="n"/>
    </row>
    <row r="946">
      <c r="A946" s="20" t="n"/>
      <c r="B946" s="21" t="n"/>
      <c r="C946" s="21" t="n"/>
      <c r="D946" s="22" t="n"/>
      <c r="E946" s="23" t="n"/>
    </row>
    <row r="947">
      <c r="A947" s="24" t="n"/>
      <c r="B947" s="25" t="n"/>
      <c r="C947" s="25" t="n"/>
      <c r="D947" s="26" t="n"/>
      <c r="E947" s="27" t="n"/>
    </row>
    <row r="948">
      <c r="A948" s="20" t="n"/>
      <c r="B948" s="21" t="n"/>
      <c r="C948" s="21" t="n"/>
      <c r="D948" s="22" t="n"/>
      <c r="E948" s="23" t="n"/>
    </row>
    <row r="949">
      <c r="A949" s="24" t="n"/>
      <c r="B949" s="25" t="n"/>
      <c r="C949" s="25" t="n"/>
      <c r="D949" s="26" t="n"/>
      <c r="E949" s="27" t="n"/>
    </row>
    <row r="950">
      <c r="A950" s="20" t="n"/>
      <c r="B950" s="21" t="n"/>
      <c r="C950" s="21" t="n"/>
      <c r="D950" s="22" t="n"/>
      <c r="E950" s="23" t="n"/>
    </row>
    <row r="951">
      <c r="A951" s="24" t="n"/>
      <c r="B951" s="25" t="n"/>
      <c r="C951" s="25" t="n"/>
      <c r="D951" s="26" t="n"/>
      <c r="E951" s="27" t="n"/>
    </row>
    <row r="952">
      <c r="A952" s="20" t="n"/>
      <c r="B952" s="21" t="n"/>
      <c r="C952" s="21" t="n"/>
      <c r="D952" s="22" t="n"/>
      <c r="E952" s="23" t="n"/>
    </row>
    <row r="953">
      <c r="A953" s="24" t="n"/>
      <c r="B953" s="25" t="n"/>
      <c r="C953" s="25" t="n"/>
      <c r="D953" s="26" t="n"/>
      <c r="E953" s="27" t="n"/>
    </row>
    <row r="954">
      <c r="A954" s="20" t="n"/>
      <c r="B954" s="21" t="n"/>
      <c r="C954" s="21" t="n"/>
      <c r="D954" s="22" t="n"/>
      <c r="E954" s="23" t="n"/>
    </row>
    <row r="955">
      <c r="A955" s="24" t="n"/>
      <c r="B955" s="25" t="n"/>
      <c r="C955" s="25" t="n"/>
      <c r="D955" s="26" t="n"/>
      <c r="E955" s="27" t="n"/>
    </row>
    <row r="956">
      <c r="A956" s="20" t="n"/>
      <c r="B956" s="21" t="n"/>
      <c r="C956" s="21" t="n"/>
      <c r="D956" s="22" t="n"/>
      <c r="E956" s="23" t="n"/>
    </row>
    <row r="957">
      <c r="A957" s="24" t="n"/>
      <c r="B957" s="25" t="n"/>
      <c r="C957" s="25" t="n"/>
      <c r="D957" s="26" t="n"/>
      <c r="E957" s="27" t="n"/>
    </row>
    <row r="958">
      <c r="A958" s="20" t="n"/>
      <c r="B958" s="21" t="n"/>
      <c r="C958" s="21" t="n"/>
      <c r="D958" s="22" t="n"/>
      <c r="E958" s="23" t="n"/>
    </row>
    <row r="959">
      <c r="A959" s="24" t="n"/>
      <c r="B959" s="25" t="n"/>
      <c r="C959" s="25" t="n"/>
      <c r="D959" s="26" t="n"/>
      <c r="E959" s="27" t="n"/>
    </row>
    <row r="960">
      <c r="A960" s="20" t="n"/>
      <c r="B960" s="21" t="n"/>
      <c r="C960" s="21" t="n"/>
      <c r="D960" s="22" t="n"/>
      <c r="E960" s="23" t="n"/>
    </row>
    <row r="961">
      <c r="A961" s="24" t="n"/>
      <c r="B961" s="25" t="n"/>
      <c r="C961" s="25" t="n"/>
      <c r="D961" s="26" t="n"/>
      <c r="E961" s="27" t="n"/>
    </row>
    <row r="962">
      <c r="A962" s="20" t="n"/>
      <c r="B962" s="21" t="n"/>
      <c r="C962" s="21" t="n"/>
      <c r="D962" s="22" t="n"/>
      <c r="E962" s="23" t="n"/>
    </row>
    <row r="963">
      <c r="A963" s="24" t="n"/>
      <c r="B963" s="25" t="n"/>
      <c r="C963" s="25" t="n"/>
      <c r="D963" s="26" t="n"/>
      <c r="E963" s="27" t="n"/>
    </row>
    <row r="964">
      <c r="A964" s="20" t="n"/>
      <c r="B964" s="21" t="n"/>
      <c r="C964" s="21" t="n"/>
      <c r="D964" s="22" t="n"/>
      <c r="E964" s="23" t="n"/>
    </row>
    <row r="965">
      <c r="A965" s="24" t="n"/>
      <c r="B965" s="25" t="n"/>
      <c r="C965" s="25" t="n"/>
      <c r="D965" s="26" t="n"/>
      <c r="E965" s="27" t="n"/>
    </row>
    <row r="966">
      <c r="A966" s="20" t="n"/>
      <c r="B966" s="21" t="n"/>
      <c r="C966" s="21" t="n"/>
      <c r="D966" s="22" t="n"/>
      <c r="E966" s="23" t="n"/>
    </row>
    <row r="967">
      <c r="A967" s="24" t="n"/>
      <c r="B967" s="25" t="n"/>
      <c r="C967" s="25" t="n"/>
      <c r="D967" s="26" t="n"/>
      <c r="E967" s="27" t="n"/>
    </row>
    <row r="968">
      <c r="A968" s="20" t="n"/>
      <c r="B968" s="21" t="n"/>
      <c r="C968" s="21" t="n"/>
      <c r="D968" s="22" t="n"/>
      <c r="E968" s="23" t="n"/>
    </row>
    <row r="969">
      <c r="A969" s="24" t="n"/>
      <c r="B969" s="25" t="n"/>
      <c r="C969" s="25" t="n"/>
      <c r="D969" s="26" t="n"/>
      <c r="E969" s="27" t="n"/>
    </row>
    <row r="970">
      <c r="A970" s="20" t="n"/>
      <c r="B970" s="21" t="n"/>
      <c r="C970" s="21" t="n"/>
      <c r="D970" s="22" t="n"/>
      <c r="E970" s="23" t="n"/>
    </row>
    <row r="971">
      <c r="A971" s="24" t="n"/>
      <c r="B971" s="25" t="n"/>
      <c r="C971" s="25" t="n"/>
      <c r="D971" s="26" t="n"/>
      <c r="E971" s="27" t="n"/>
    </row>
    <row r="972">
      <c r="A972" s="20" t="n"/>
      <c r="B972" s="21" t="n"/>
      <c r="C972" s="21" t="n"/>
      <c r="D972" s="22" t="n"/>
      <c r="E972" s="23" t="n"/>
    </row>
    <row r="973">
      <c r="A973" s="24" t="n"/>
      <c r="B973" s="25" t="n"/>
      <c r="C973" s="25" t="n"/>
      <c r="D973" s="26" t="n"/>
      <c r="E973" s="27" t="n"/>
    </row>
    <row r="974">
      <c r="A974" s="20" t="n"/>
      <c r="B974" s="21" t="n"/>
      <c r="C974" s="21" t="n"/>
      <c r="D974" s="22" t="n"/>
      <c r="E974" s="23" t="n"/>
    </row>
    <row r="975">
      <c r="A975" s="24" t="n"/>
      <c r="B975" s="25" t="n"/>
      <c r="C975" s="25" t="n"/>
      <c r="D975" s="26" t="n"/>
      <c r="E975" s="27" t="n"/>
    </row>
    <row r="976">
      <c r="A976" s="20" t="n"/>
      <c r="B976" s="21" t="n"/>
      <c r="C976" s="21" t="n"/>
      <c r="D976" s="22" t="n"/>
      <c r="E976" s="23" t="n"/>
    </row>
    <row r="977">
      <c r="A977" s="24" t="n"/>
      <c r="B977" s="25" t="n"/>
      <c r="C977" s="25" t="n"/>
      <c r="D977" s="26" t="n"/>
      <c r="E977" s="27" t="n"/>
    </row>
    <row r="978">
      <c r="A978" s="20" t="n"/>
      <c r="B978" s="21" t="n"/>
      <c r="C978" s="21" t="n"/>
      <c r="D978" s="22" t="n"/>
      <c r="E978" s="23" t="n"/>
    </row>
    <row r="979">
      <c r="A979" s="24" t="n"/>
      <c r="B979" s="25" t="n"/>
      <c r="C979" s="25" t="n"/>
      <c r="D979" s="26" t="n"/>
      <c r="E979" s="27" t="n"/>
    </row>
    <row r="980">
      <c r="A980" s="20" t="n"/>
      <c r="B980" s="21" t="n"/>
      <c r="C980" s="21" t="n"/>
      <c r="D980" s="22" t="n"/>
      <c r="E980" s="23" t="n"/>
    </row>
    <row r="981">
      <c r="A981" s="24" t="n"/>
      <c r="B981" s="25" t="n"/>
      <c r="C981" s="25" t="n"/>
      <c r="D981" s="26" t="n"/>
      <c r="E981" s="27" t="n"/>
    </row>
    <row r="982">
      <c r="A982" s="20" t="n"/>
      <c r="B982" s="21" t="n"/>
      <c r="C982" s="21" t="n"/>
      <c r="D982" s="22" t="n"/>
      <c r="E982" s="23" t="n"/>
    </row>
    <row r="983">
      <c r="A983" s="24" t="n"/>
      <c r="B983" s="25" t="n"/>
      <c r="C983" s="25" t="n"/>
      <c r="D983" s="26" t="n"/>
      <c r="E983" s="27" t="n"/>
    </row>
    <row r="984">
      <c r="A984" s="20" t="n"/>
      <c r="B984" s="21" t="n"/>
      <c r="C984" s="21" t="n"/>
      <c r="D984" s="22" t="n"/>
      <c r="E984" s="23" t="n"/>
    </row>
    <row r="985">
      <c r="A985" s="24" t="n"/>
      <c r="B985" s="25" t="n"/>
      <c r="C985" s="25" t="n"/>
      <c r="D985" s="26" t="n"/>
      <c r="E985" s="27" t="n"/>
    </row>
    <row r="986">
      <c r="A986" s="20" t="n"/>
      <c r="B986" s="21" t="n"/>
      <c r="C986" s="21" t="n"/>
      <c r="D986" s="22" t="n"/>
      <c r="E986" s="23" t="n"/>
    </row>
    <row r="987">
      <c r="A987" s="24" t="n"/>
      <c r="B987" s="25" t="n"/>
      <c r="C987" s="25" t="n"/>
      <c r="D987" s="26" t="n"/>
      <c r="E987" s="27" t="n"/>
    </row>
    <row r="988">
      <c r="A988" s="20" t="n"/>
      <c r="B988" s="21" t="n"/>
      <c r="C988" s="21" t="n"/>
      <c r="D988" s="22" t="n"/>
      <c r="E988" s="23" t="n"/>
    </row>
    <row r="989">
      <c r="A989" s="24" t="n"/>
      <c r="B989" s="25" t="n"/>
      <c r="C989" s="25" t="n"/>
      <c r="D989" s="26" t="n"/>
      <c r="E989" s="27" t="n"/>
    </row>
    <row r="990">
      <c r="A990" s="20" t="n"/>
      <c r="B990" s="21" t="n"/>
      <c r="C990" s="21" t="n"/>
      <c r="D990" s="22" t="n"/>
      <c r="E990" s="23" t="n"/>
    </row>
    <row r="991">
      <c r="A991" s="24" t="n"/>
      <c r="B991" s="25" t="n"/>
      <c r="C991" s="25" t="n"/>
      <c r="D991" s="26" t="n"/>
      <c r="E991" s="27" t="n"/>
    </row>
    <row r="992">
      <c r="A992" s="20" t="n"/>
      <c r="B992" s="21" t="n"/>
      <c r="C992" s="21" t="n"/>
      <c r="D992" s="22" t="n"/>
      <c r="E992" s="23" t="n"/>
    </row>
    <row r="993">
      <c r="A993" s="24" t="n"/>
      <c r="B993" s="25" t="n"/>
      <c r="C993" s="25" t="n"/>
      <c r="D993" s="26" t="n"/>
      <c r="E993" s="27" t="n"/>
    </row>
    <row r="994">
      <c r="A994" s="20" t="n"/>
      <c r="B994" s="21" t="n"/>
      <c r="C994" s="21" t="n"/>
      <c r="D994" s="22" t="n"/>
      <c r="E994" s="23" t="n"/>
    </row>
    <row r="995">
      <c r="A995" s="24" t="n"/>
      <c r="B995" s="25" t="n"/>
      <c r="C995" s="25" t="n"/>
      <c r="D995" s="26" t="n"/>
      <c r="E995" s="27" t="n"/>
    </row>
    <row r="996">
      <c r="A996" s="20" t="n"/>
      <c r="B996" s="21" t="n"/>
      <c r="C996" s="21" t="n"/>
      <c r="D996" s="22" t="n"/>
      <c r="E996" s="23" t="n"/>
    </row>
    <row r="997">
      <c r="A997" s="24" t="n"/>
      <c r="B997" s="25" t="n"/>
      <c r="C997" s="25" t="n"/>
      <c r="D997" s="26" t="n"/>
      <c r="E997" s="27" t="n"/>
    </row>
    <row r="998">
      <c r="A998" s="20" t="n"/>
      <c r="B998" s="21" t="n"/>
      <c r="C998" s="21" t="n"/>
      <c r="D998" s="22" t="n"/>
      <c r="E998" s="23" t="n"/>
    </row>
    <row r="999">
      <c r="A999" s="24" t="n"/>
      <c r="B999" s="25" t="n"/>
      <c r="C999" s="25" t="n"/>
      <c r="D999" s="26" t="n"/>
      <c r="E999" s="27" t="n"/>
    </row>
    <row r="1000">
      <c r="A1000" s="20" t="n"/>
      <c r="B1000" s="21" t="n"/>
      <c r="C1000" s="21" t="n"/>
      <c r="D1000" s="22" t="n"/>
      <c r="E1000" s="23" t="n"/>
    </row>
    <row r="1001">
      <c r="A1001" s="24" t="n"/>
      <c r="B1001" s="25" t="n"/>
      <c r="C1001" s="25" t="n"/>
      <c r="D1001" s="26" t="n"/>
      <c r="E1001" s="27" t="n"/>
    </row>
    <row r="1002">
      <c r="A1002" s="20" t="n"/>
      <c r="B1002" s="21" t="n"/>
      <c r="C1002" s="21" t="n"/>
      <c r="D1002" s="22" t="n"/>
      <c r="E1002" s="23" t="n"/>
    </row>
    <row r="1003">
      <c r="A1003" s="24" t="n"/>
      <c r="B1003" s="25" t="n"/>
      <c r="C1003" s="25" t="n"/>
      <c r="D1003" s="26" t="n"/>
      <c r="E1003" s="27" t="n"/>
    </row>
    <row r="1004">
      <c r="A1004" s="20" t="n"/>
      <c r="B1004" s="21" t="n"/>
      <c r="C1004" s="21" t="n"/>
      <c r="D1004" s="22" t="n"/>
      <c r="E1004" s="23" t="n"/>
    </row>
    <row r="1005">
      <c r="A1005" s="24" t="n"/>
      <c r="B1005" s="25" t="n"/>
      <c r="C1005" s="25" t="n"/>
      <c r="D1005" s="26" t="n"/>
      <c r="E1005" s="27" t="n"/>
    </row>
    <row r="1006">
      <c r="A1006" s="20" t="n"/>
      <c r="B1006" s="21" t="n"/>
      <c r="C1006" s="21" t="n"/>
      <c r="D1006" s="22" t="n"/>
      <c r="E1006" s="23" t="n"/>
    </row>
    <row r="1007">
      <c r="A1007" s="24" t="n"/>
      <c r="B1007" s="25" t="n"/>
      <c r="C1007" s="25" t="n"/>
      <c r="D1007" s="26" t="n"/>
      <c r="E1007" s="27" t="n"/>
    </row>
    <row r="1008">
      <c r="A1008" s="20" t="n"/>
      <c r="B1008" s="21" t="n"/>
      <c r="C1008" s="21" t="n"/>
      <c r="D1008" s="22" t="n"/>
      <c r="E1008" s="23" t="n"/>
    </row>
    <row r="1009">
      <c r="A1009" s="24" t="n"/>
      <c r="B1009" s="25" t="n"/>
      <c r="C1009" s="25" t="n"/>
      <c r="D1009" s="26" t="n"/>
      <c r="E1009" s="27" t="n"/>
    </row>
    <row r="1010">
      <c r="A1010" s="20" t="n"/>
      <c r="B1010" s="21" t="n"/>
      <c r="C1010" s="21" t="n"/>
      <c r="D1010" s="22" t="n"/>
      <c r="E1010" s="23" t="n"/>
    </row>
    <row r="1011">
      <c r="A1011" s="24" t="n"/>
      <c r="B1011" s="25" t="n"/>
      <c r="C1011" s="25" t="n"/>
      <c r="D1011" s="26" t="n"/>
      <c r="E1011" s="27" t="n"/>
    </row>
    <row r="1012">
      <c r="A1012" s="20" t="n"/>
      <c r="B1012" s="21" t="n"/>
      <c r="C1012" s="21" t="n"/>
      <c r="D1012" s="22" t="n"/>
      <c r="E1012" s="23" t="n"/>
    </row>
    <row r="1013">
      <c r="A1013" s="24" t="n"/>
      <c r="B1013" s="25" t="n"/>
      <c r="C1013" s="25" t="n"/>
      <c r="D1013" s="26" t="n"/>
      <c r="E1013" s="27" t="n"/>
    </row>
    <row r="1014">
      <c r="A1014" s="20" t="n"/>
      <c r="B1014" s="21" t="n"/>
      <c r="C1014" s="21" t="n"/>
      <c r="D1014" s="22" t="n"/>
      <c r="E1014" s="23" t="n"/>
    </row>
    <row r="1015">
      <c r="A1015" s="24" t="n"/>
      <c r="B1015" s="25" t="n"/>
      <c r="C1015" s="25" t="n"/>
      <c r="D1015" s="26" t="n"/>
      <c r="E1015" s="27" t="n"/>
    </row>
    <row r="1016">
      <c r="A1016" s="20" t="n"/>
      <c r="B1016" s="21" t="n"/>
      <c r="C1016" s="21" t="n"/>
      <c r="D1016" s="22" t="n"/>
      <c r="E1016" s="23" t="n"/>
    </row>
    <row r="1017">
      <c r="A1017" s="24" t="n"/>
      <c r="B1017" s="25" t="n"/>
      <c r="C1017" s="25" t="n"/>
      <c r="D1017" s="26" t="n"/>
      <c r="E1017" s="27" t="n"/>
    </row>
    <row r="1018">
      <c r="A1018" s="20" t="n"/>
      <c r="B1018" s="21" t="n"/>
      <c r="C1018" s="21" t="n"/>
      <c r="D1018" s="22" t="n"/>
      <c r="E1018" s="23" t="n"/>
    </row>
    <row r="1019">
      <c r="A1019" s="24" t="n"/>
      <c r="B1019" s="25" t="n"/>
      <c r="C1019" s="25" t="n"/>
      <c r="D1019" s="26" t="n"/>
      <c r="E1019" s="27" t="n"/>
    </row>
    <row r="1020">
      <c r="A1020" s="20" t="n"/>
      <c r="B1020" s="21" t="n"/>
      <c r="C1020" s="21" t="n"/>
      <c r="D1020" s="22" t="n"/>
      <c r="E1020" s="23" t="n"/>
    </row>
    <row r="1021">
      <c r="A1021" s="24" t="n"/>
      <c r="B1021" s="25" t="n"/>
      <c r="C1021" s="25" t="n"/>
      <c r="D1021" s="26" t="n"/>
      <c r="E1021" s="27" t="n"/>
    </row>
    <row r="1022">
      <c r="A1022" s="20" t="n"/>
      <c r="B1022" s="21" t="n"/>
      <c r="C1022" s="21" t="n"/>
      <c r="D1022" s="22" t="n"/>
      <c r="E1022" s="23" t="n"/>
    </row>
    <row r="1023">
      <c r="A1023" s="24" t="n"/>
      <c r="B1023" s="25" t="n"/>
      <c r="C1023" s="25" t="n"/>
      <c r="D1023" s="26" t="n"/>
      <c r="E1023" s="27" t="n"/>
    </row>
    <row r="1024">
      <c r="A1024" s="20" t="n"/>
      <c r="B1024" s="21" t="n"/>
      <c r="C1024" s="21" t="n"/>
      <c r="D1024" s="22" t="n"/>
      <c r="E1024" s="23" t="n"/>
    </row>
    <row r="1025">
      <c r="A1025" s="24" t="n"/>
      <c r="B1025" s="25" t="n"/>
      <c r="C1025" s="25" t="n"/>
      <c r="D1025" s="26" t="n"/>
      <c r="E1025" s="27" t="n"/>
    </row>
    <row r="1026">
      <c r="A1026" s="20" t="n"/>
      <c r="B1026" s="21" t="n"/>
      <c r="C1026" s="21" t="n"/>
      <c r="D1026" s="22" t="n"/>
      <c r="E1026" s="23" t="n"/>
    </row>
    <row r="1027">
      <c r="A1027" s="24" t="n"/>
      <c r="B1027" s="25" t="n"/>
      <c r="C1027" s="25" t="n"/>
      <c r="D1027" s="26" t="n"/>
      <c r="E1027" s="27" t="n"/>
    </row>
    <row r="1028">
      <c r="A1028" s="20" t="n"/>
      <c r="B1028" s="21" t="n"/>
      <c r="C1028" s="21" t="n"/>
      <c r="D1028" s="22" t="n"/>
      <c r="E1028" s="23" t="n"/>
    </row>
    <row r="1029">
      <c r="A1029" s="24" t="n"/>
      <c r="B1029" s="25" t="n"/>
      <c r="C1029" s="25" t="n"/>
      <c r="D1029" s="26" t="n"/>
      <c r="E1029" s="27" t="n"/>
    </row>
    <row r="1030">
      <c r="A1030" s="20" t="n"/>
      <c r="B1030" s="21" t="n"/>
      <c r="C1030" s="21" t="n"/>
      <c r="D1030" s="22" t="n"/>
      <c r="E1030" s="23" t="n"/>
    </row>
    <row r="1031">
      <c r="A1031" s="24" t="n"/>
      <c r="B1031" s="25" t="n"/>
      <c r="C1031" s="25" t="n"/>
      <c r="D1031" s="26" t="n"/>
      <c r="E1031" s="27" t="n"/>
    </row>
    <row r="1032">
      <c r="A1032" s="20" t="n"/>
      <c r="B1032" s="21" t="n"/>
      <c r="C1032" s="21" t="n"/>
      <c r="D1032" s="22" t="n"/>
      <c r="E1032" s="23" t="n"/>
    </row>
    <row r="1033">
      <c r="A1033" s="24" t="n"/>
      <c r="B1033" s="25" t="n"/>
      <c r="C1033" s="25" t="n"/>
      <c r="D1033" s="26" t="n"/>
      <c r="E1033" s="27" t="n"/>
    </row>
    <row r="1034">
      <c r="A1034" s="20" t="n"/>
      <c r="B1034" s="21" t="n"/>
      <c r="C1034" s="21" t="n"/>
      <c r="D1034" s="22" t="n"/>
      <c r="E1034" s="23" t="n"/>
    </row>
    <row r="1035">
      <c r="A1035" s="24" t="n"/>
      <c r="B1035" s="25" t="n"/>
      <c r="C1035" s="25" t="n"/>
      <c r="D1035" s="26" t="n"/>
      <c r="E1035" s="27" t="n"/>
    </row>
    <row r="1036">
      <c r="A1036" s="20" t="n"/>
      <c r="B1036" s="21" t="n"/>
      <c r="C1036" s="21" t="n"/>
      <c r="D1036" s="22" t="n"/>
      <c r="E1036" s="23" t="n"/>
    </row>
    <row r="1037">
      <c r="A1037" s="24" t="n"/>
      <c r="B1037" s="25" t="n"/>
      <c r="C1037" s="25" t="n"/>
      <c r="D1037" s="26" t="n"/>
      <c r="E1037" s="27" t="n"/>
    </row>
    <row r="1038">
      <c r="A1038" s="20" t="n"/>
      <c r="B1038" s="21" t="n"/>
      <c r="C1038" s="21" t="n"/>
      <c r="D1038" s="22" t="n"/>
      <c r="E1038" s="23" t="n"/>
    </row>
    <row r="1039">
      <c r="A1039" s="24" t="n"/>
      <c r="B1039" s="25" t="n"/>
      <c r="C1039" s="25" t="n"/>
      <c r="D1039" s="26" t="n"/>
      <c r="E1039" s="27" t="n"/>
    </row>
    <row r="1040">
      <c r="A1040" s="20" t="n"/>
      <c r="B1040" s="21" t="n"/>
      <c r="C1040" s="21" t="n"/>
      <c r="D1040" s="22" t="n"/>
      <c r="E1040" s="23" t="n"/>
    </row>
    <row r="1041">
      <c r="A1041" s="24" t="n"/>
      <c r="B1041" s="25" t="n"/>
      <c r="C1041" s="25" t="n"/>
      <c r="D1041" s="26" t="n"/>
      <c r="E1041" s="27" t="n"/>
    </row>
    <row r="1042">
      <c r="A1042" s="20" t="n"/>
      <c r="B1042" s="21" t="n"/>
      <c r="C1042" s="21" t="n"/>
      <c r="D1042" s="22" t="n"/>
      <c r="E1042" s="23" t="n"/>
    </row>
    <row r="1043">
      <c r="A1043" s="24" t="n"/>
      <c r="B1043" s="25" t="n"/>
      <c r="C1043" s="25" t="n"/>
      <c r="D1043" s="26" t="n"/>
      <c r="E1043" s="27" t="n"/>
    </row>
    <row r="1044">
      <c r="A1044" s="20" t="n"/>
      <c r="B1044" s="21" t="n"/>
      <c r="C1044" s="21" t="n"/>
      <c r="D1044" s="22" t="n"/>
      <c r="E1044" s="23" t="n"/>
    </row>
    <row r="1045">
      <c r="A1045" s="24" t="n"/>
      <c r="B1045" s="25" t="n"/>
      <c r="C1045" s="25" t="n"/>
      <c r="D1045" s="26" t="n"/>
      <c r="E1045" s="27" t="n"/>
    </row>
    <row r="1046">
      <c r="A1046" s="20" t="n"/>
      <c r="B1046" s="21" t="n"/>
      <c r="C1046" s="21" t="n"/>
      <c r="D1046" s="22" t="n"/>
      <c r="E1046" s="23" t="n"/>
    </row>
    <row r="1047">
      <c r="A1047" s="24" t="n"/>
      <c r="B1047" s="25" t="n"/>
      <c r="C1047" s="25" t="n"/>
      <c r="D1047" s="26" t="n"/>
      <c r="E1047" s="27" t="n"/>
    </row>
    <row r="1048">
      <c r="A1048" s="20" t="n"/>
      <c r="B1048" s="21" t="n"/>
      <c r="C1048" s="21" t="n"/>
      <c r="D1048" s="22" t="n"/>
      <c r="E1048" s="23" t="n"/>
    </row>
    <row r="1049">
      <c r="A1049" s="24" t="n"/>
      <c r="B1049" s="25" t="n"/>
      <c r="C1049" s="25" t="n"/>
      <c r="D1049" s="26" t="n"/>
      <c r="E1049" s="27" t="n"/>
    </row>
    <row r="1050">
      <c r="A1050" s="20" t="n"/>
      <c r="B1050" s="21" t="n"/>
      <c r="C1050" s="21" t="n"/>
      <c r="D1050" s="22" t="n"/>
      <c r="E1050" s="23" t="n"/>
    </row>
    <row r="1051">
      <c r="A1051" s="24" t="n"/>
      <c r="B1051" s="25" t="n"/>
      <c r="C1051" s="25" t="n"/>
      <c r="D1051" s="26" t="n"/>
      <c r="E1051" s="27" t="n"/>
    </row>
    <row r="1052">
      <c r="A1052" s="20" t="n"/>
      <c r="B1052" s="21" t="n"/>
      <c r="C1052" s="21" t="n"/>
      <c r="D1052" s="22" t="n"/>
      <c r="E1052" s="23" t="n"/>
    </row>
    <row r="1053">
      <c r="A1053" s="24" t="n"/>
      <c r="B1053" s="25" t="n"/>
      <c r="C1053" s="25" t="n"/>
      <c r="D1053" s="26" t="n"/>
      <c r="E1053" s="27" t="n"/>
    </row>
    <row r="1054">
      <c r="A1054" s="20" t="n"/>
      <c r="B1054" s="21" t="n"/>
      <c r="C1054" s="21" t="n"/>
      <c r="D1054" s="22" t="n"/>
      <c r="E1054" s="23" t="n"/>
    </row>
    <row r="1055">
      <c r="A1055" s="24" t="n"/>
      <c r="B1055" s="25" t="n"/>
      <c r="C1055" s="25" t="n"/>
      <c r="D1055" s="26" t="n"/>
      <c r="E1055" s="27" t="n"/>
    </row>
    <row r="1056">
      <c r="A1056" s="20" t="n"/>
      <c r="B1056" s="21" t="n"/>
      <c r="C1056" s="21" t="n"/>
      <c r="D1056" s="22" t="n"/>
      <c r="E1056" s="23" t="n"/>
    </row>
    <row r="1057">
      <c r="A1057" s="24" t="n"/>
      <c r="B1057" s="25" t="n"/>
      <c r="C1057" s="25" t="n"/>
      <c r="D1057" s="26" t="n"/>
      <c r="E1057" s="27" t="n"/>
    </row>
    <row r="1058">
      <c r="A1058" s="20" t="n"/>
      <c r="B1058" s="21" t="n"/>
      <c r="C1058" s="21" t="n"/>
      <c r="D1058" s="22" t="n"/>
      <c r="E1058" s="23" t="n"/>
    </row>
    <row r="1059">
      <c r="A1059" s="24" t="n"/>
      <c r="B1059" s="25" t="n"/>
      <c r="C1059" s="25" t="n"/>
      <c r="D1059" s="26" t="n"/>
      <c r="E1059" s="27" t="n"/>
    </row>
    <row r="1060">
      <c r="A1060" s="20" t="n"/>
      <c r="B1060" s="21" t="n"/>
      <c r="C1060" s="21" t="n"/>
      <c r="D1060" s="22" t="n"/>
      <c r="E1060" s="23" t="n"/>
    </row>
    <row r="1061">
      <c r="A1061" s="24" t="n"/>
      <c r="B1061" s="25" t="n"/>
      <c r="C1061" s="25" t="n"/>
      <c r="D1061" s="26" t="n"/>
      <c r="E1061" s="27" t="n"/>
    </row>
    <row r="1062">
      <c r="A1062" s="20" t="n"/>
      <c r="B1062" s="21" t="n"/>
      <c r="C1062" s="21" t="n"/>
      <c r="D1062" s="22" t="n"/>
      <c r="E1062" s="23" t="n"/>
    </row>
    <row r="1063">
      <c r="A1063" s="24" t="n"/>
      <c r="B1063" s="25" t="n"/>
      <c r="C1063" s="25" t="n"/>
      <c r="D1063" s="26" t="n"/>
      <c r="E1063" s="27" t="n"/>
    </row>
    <row r="1064">
      <c r="A1064" s="20" t="n"/>
      <c r="B1064" s="21" t="n"/>
      <c r="C1064" s="21" t="n"/>
      <c r="D1064" s="22" t="n"/>
      <c r="E1064" s="23" t="n"/>
    </row>
    <row r="1065">
      <c r="A1065" s="24" t="n"/>
      <c r="B1065" s="25" t="n"/>
      <c r="C1065" s="25" t="n"/>
      <c r="D1065" s="26" t="n"/>
      <c r="E1065" s="27" t="n"/>
    </row>
    <row r="1066">
      <c r="A1066" s="20" t="n"/>
      <c r="B1066" s="21" t="n"/>
      <c r="C1066" s="21" t="n"/>
      <c r="D1066" s="22" t="n"/>
      <c r="E1066" s="23" t="n"/>
    </row>
    <row r="1067">
      <c r="A1067" s="24" t="n"/>
      <c r="B1067" s="25" t="n"/>
      <c r="C1067" s="25" t="n"/>
      <c r="D1067" s="26" t="n"/>
      <c r="E1067" s="27" t="n"/>
    </row>
    <row r="1068">
      <c r="A1068" s="20" t="n"/>
      <c r="B1068" s="21" t="n"/>
      <c r="C1068" s="21" t="n"/>
      <c r="D1068" s="22" t="n"/>
      <c r="E1068" s="23" t="n"/>
    </row>
    <row r="1069">
      <c r="A1069" s="24" t="n"/>
      <c r="B1069" s="25" t="n"/>
      <c r="C1069" s="25" t="n"/>
      <c r="D1069" s="26" t="n"/>
      <c r="E1069" s="27" t="n"/>
    </row>
    <row r="1070">
      <c r="A1070" s="20" t="n"/>
      <c r="B1070" s="21" t="n"/>
      <c r="C1070" s="21" t="n"/>
      <c r="D1070" s="22" t="n"/>
      <c r="E1070" s="23" t="n"/>
    </row>
    <row r="1071">
      <c r="A1071" s="24" t="n"/>
      <c r="B1071" s="25" t="n"/>
      <c r="C1071" s="25" t="n"/>
      <c r="D1071" s="26" t="n"/>
      <c r="E1071" s="27" t="n"/>
    </row>
    <row r="1072">
      <c r="A1072" s="20" t="n"/>
      <c r="B1072" s="21" t="n"/>
      <c r="C1072" s="21" t="n"/>
      <c r="D1072" s="22" t="n"/>
      <c r="E1072" s="23" t="n"/>
    </row>
    <row r="1073">
      <c r="A1073" s="24" t="n"/>
      <c r="B1073" s="25" t="n"/>
      <c r="C1073" s="25" t="n"/>
      <c r="D1073" s="26" t="n"/>
      <c r="E1073" s="27" t="n"/>
    </row>
    <row r="1074">
      <c r="A1074" s="20" t="n"/>
      <c r="B1074" s="21" t="n"/>
      <c r="C1074" s="21" t="n"/>
      <c r="D1074" s="22" t="n"/>
      <c r="E1074" s="23" t="n"/>
    </row>
    <row r="1075">
      <c r="A1075" s="24" t="n"/>
      <c r="B1075" s="25" t="n"/>
      <c r="C1075" s="25" t="n"/>
      <c r="D1075" s="26" t="n"/>
      <c r="E1075" s="27" t="n"/>
    </row>
    <row r="1076">
      <c r="A1076" s="20" t="n"/>
      <c r="B1076" s="21" t="n"/>
      <c r="C1076" s="21" t="n"/>
      <c r="D1076" s="22" t="n"/>
      <c r="E1076" s="23" t="n"/>
    </row>
    <row r="1077">
      <c r="A1077" s="24" t="n"/>
      <c r="B1077" s="25" t="n"/>
      <c r="C1077" s="25" t="n"/>
      <c r="D1077" s="26" t="n"/>
      <c r="E1077" s="27" t="n"/>
    </row>
    <row r="1078">
      <c r="A1078" s="20" t="n"/>
      <c r="B1078" s="21" t="n"/>
      <c r="C1078" s="21" t="n"/>
      <c r="D1078" s="22" t="n"/>
      <c r="E1078" s="23" t="n"/>
    </row>
    <row r="1079">
      <c r="A1079" s="24" t="n"/>
      <c r="B1079" s="25" t="n"/>
      <c r="C1079" s="25" t="n"/>
      <c r="D1079" s="26" t="n"/>
      <c r="E1079" s="27" t="n"/>
    </row>
    <row r="1080">
      <c r="A1080" s="20" t="n"/>
      <c r="B1080" s="21" t="n"/>
      <c r="C1080" s="21" t="n"/>
      <c r="D1080" s="22" t="n"/>
      <c r="E1080" s="23" t="n"/>
    </row>
    <row r="1081">
      <c r="A1081" s="24" t="n"/>
      <c r="B1081" s="25" t="n"/>
      <c r="C1081" s="25" t="n"/>
      <c r="D1081" s="26" t="n"/>
      <c r="E1081" s="27" t="n"/>
    </row>
    <row r="1082">
      <c r="A1082" s="20" t="n"/>
      <c r="B1082" s="21" t="n"/>
      <c r="C1082" s="21" t="n"/>
      <c r="D1082" s="22" t="n"/>
      <c r="E1082" s="23" t="n"/>
    </row>
    <row r="1083">
      <c r="A1083" s="24" t="n"/>
      <c r="B1083" s="25" t="n"/>
      <c r="C1083" s="25" t="n"/>
      <c r="D1083" s="26" t="n"/>
      <c r="E1083" s="27" t="n"/>
    </row>
    <row r="1084">
      <c r="A1084" s="20" t="n"/>
      <c r="B1084" s="21" t="n"/>
      <c r="C1084" s="21" t="n"/>
      <c r="D1084" s="22" t="n"/>
      <c r="E1084" s="23" t="n"/>
    </row>
    <row r="1085">
      <c r="A1085" s="24" t="n"/>
      <c r="B1085" s="25" t="n"/>
      <c r="C1085" s="25" t="n"/>
      <c r="D1085" s="26" t="n"/>
      <c r="E1085" s="27" t="n"/>
    </row>
    <row r="1086">
      <c r="A1086" s="20" t="n"/>
      <c r="B1086" s="21" t="n"/>
      <c r="C1086" s="21" t="n"/>
      <c r="D1086" s="22" t="n"/>
      <c r="E1086" s="23" t="n"/>
    </row>
    <row r="1087">
      <c r="A1087" s="24" t="n"/>
      <c r="B1087" s="25" t="n"/>
      <c r="C1087" s="25" t="n"/>
      <c r="D1087" s="26" t="n"/>
      <c r="E1087" s="27" t="n"/>
    </row>
    <row r="1088">
      <c r="A1088" s="20" t="n"/>
      <c r="B1088" s="21" t="n"/>
      <c r="C1088" s="21" t="n"/>
      <c r="D1088" s="22" t="n"/>
      <c r="E1088" s="23" t="n"/>
    </row>
    <row r="1089">
      <c r="A1089" s="24" t="n"/>
      <c r="B1089" s="25" t="n"/>
      <c r="C1089" s="25" t="n"/>
      <c r="D1089" s="26" t="n"/>
      <c r="E1089" s="27" t="n"/>
    </row>
    <row r="1090">
      <c r="A1090" s="20" t="n"/>
      <c r="B1090" s="21" t="n"/>
      <c r="C1090" s="21" t="n"/>
      <c r="D1090" s="22" t="n"/>
      <c r="E1090" s="23" t="n"/>
    </row>
    <row r="1091">
      <c r="A1091" s="24" t="n"/>
      <c r="B1091" s="25" t="n"/>
      <c r="C1091" s="25" t="n"/>
      <c r="D1091" s="26" t="n"/>
      <c r="E1091" s="27" t="n"/>
    </row>
    <row r="1092">
      <c r="A1092" s="20" t="n"/>
      <c r="B1092" s="21" t="n"/>
      <c r="C1092" s="21" t="n"/>
      <c r="D1092" s="22" t="n"/>
      <c r="E1092" s="23" t="n"/>
    </row>
    <row r="1093">
      <c r="A1093" s="24" t="n"/>
      <c r="B1093" s="25" t="n"/>
      <c r="C1093" s="25" t="n"/>
      <c r="D1093" s="26" t="n"/>
      <c r="E1093" s="27" t="n"/>
    </row>
    <row r="1094">
      <c r="A1094" s="20" t="n"/>
      <c r="B1094" s="21" t="n"/>
      <c r="C1094" s="21" t="n"/>
      <c r="D1094" s="22" t="n"/>
      <c r="E1094" s="23" t="n"/>
    </row>
    <row r="1095">
      <c r="A1095" s="24" t="n"/>
      <c r="B1095" s="25" t="n"/>
      <c r="C1095" s="25" t="n"/>
      <c r="D1095" s="26" t="n"/>
      <c r="E1095" s="27" t="n"/>
    </row>
    <row r="1096">
      <c r="A1096" s="20" t="n"/>
      <c r="B1096" s="21" t="n"/>
      <c r="C1096" s="21" t="n"/>
      <c r="D1096" s="22" t="n"/>
      <c r="E1096" s="23" t="n"/>
    </row>
    <row r="1097">
      <c r="A1097" s="24" t="n"/>
      <c r="B1097" s="25" t="n"/>
      <c r="C1097" s="25" t="n"/>
      <c r="D1097" s="26" t="n"/>
      <c r="E1097" s="27" t="n"/>
    </row>
    <row r="1098">
      <c r="A1098" s="20" t="n"/>
      <c r="B1098" s="21" t="n"/>
      <c r="C1098" s="21" t="n"/>
      <c r="D1098" s="22" t="n"/>
      <c r="E1098" s="23" t="n"/>
    </row>
    <row r="1099">
      <c r="A1099" s="24" t="n"/>
      <c r="B1099" s="25" t="n"/>
      <c r="C1099" s="25" t="n"/>
      <c r="D1099" s="26" t="n"/>
      <c r="E1099" s="27" t="n"/>
    </row>
    <row r="1100">
      <c r="A1100" s="20" t="n"/>
      <c r="B1100" s="21" t="n"/>
      <c r="C1100" s="21" t="n"/>
      <c r="D1100" s="22" t="n"/>
      <c r="E1100" s="23" t="n"/>
    </row>
    <row r="1101">
      <c r="A1101" s="24" t="n"/>
      <c r="B1101" s="25" t="n"/>
      <c r="C1101" s="25" t="n"/>
      <c r="D1101" s="26" t="n"/>
      <c r="E1101" s="27" t="n"/>
    </row>
    <row r="1102">
      <c r="A1102" s="20" t="n"/>
      <c r="B1102" s="21" t="n"/>
      <c r="C1102" s="21" t="n"/>
      <c r="D1102" s="22" t="n"/>
      <c r="E1102" s="23" t="n"/>
    </row>
    <row r="1103">
      <c r="A1103" s="24" t="n"/>
      <c r="B1103" s="25" t="n"/>
      <c r="C1103" s="25" t="n"/>
      <c r="D1103" s="26" t="n"/>
      <c r="E1103" s="27" t="n"/>
    </row>
    <row r="1104">
      <c r="A1104" s="20" t="n"/>
      <c r="B1104" s="21" t="n"/>
      <c r="C1104" s="21" t="n"/>
      <c r="D1104" s="22" t="n"/>
      <c r="E1104" s="23" t="n"/>
    </row>
    <row r="1105">
      <c r="A1105" s="24" t="n"/>
      <c r="B1105" s="25" t="n"/>
      <c r="C1105" s="25" t="n"/>
      <c r="D1105" s="26" t="n"/>
      <c r="E1105" s="27" t="n"/>
    </row>
    <row r="1106">
      <c r="A1106" s="20" t="n"/>
      <c r="B1106" s="21" t="n"/>
      <c r="C1106" s="21" t="n"/>
      <c r="D1106" s="22" t="n"/>
      <c r="E1106" s="23" t="n"/>
    </row>
    <row r="1107">
      <c r="A1107" s="24" t="n"/>
      <c r="B1107" s="25" t="n"/>
      <c r="C1107" s="25" t="n"/>
      <c r="D1107" s="26" t="n"/>
      <c r="E1107" s="27" t="n"/>
    </row>
    <row r="1108">
      <c r="A1108" s="20" t="n"/>
      <c r="B1108" s="21" t="n"/>
      <c r="C1108" s="21" t="n"/>
      <c r="D1108" s="22" t="n"/>
      <c r="E1108" s="23" t="n"/>
    </row>
    <row r="1109">
      <c r="A1109" s="24" t="n"/>
      <c r="B1109" s="25" t="n"/>
      <c r="C1109" s="25" t="n"/>
      <c r="D1109" s="26" t="n"/>
      <c r="E1109" s="27" t="n"/>
    </row>
    <row r="1110">
      <c r="A1110" s="20" t="n"/>
      <c r="B1110" s="21" t="n"/>
      <c r="C1110" s="21" t="n"/>
      <c r="D1110" s="22" t="n"/>
      <c r="E1110" s="23" t="n"/>
    </row>
    <row r="1111">
      <c r="A1111" s="24" t="n"/>
      <c r="B1111" s="25" t="n"/>
      <c r="C1111" s="25" t="n"/>
      <c r="D1111" s="26" t="n"/>
      <c r="E1111" s="27" t="n"/>
    </row>
    <row r="1112">
      <c r="A1112" s="20" t="n"/>
      <c r="B1112" s="21" t="n"/>
      <c r="C1112" s="21" t="n"/>
      <c r="D1112" s="22" t="n"/>
      <c r="E1112" s="23" t="n"/>
    </row>
    <row r="1113">
      <c r="A1113" s="24" t="n"/>
      <c r="B1113" s="25" t="n"/>
      <c r="C1113" s="25" t="n"/>
      <c r="D1113" s="26" t="n"/>
      <c r="E1113" s="27" t="n"/>
    </row>
    <row r="1114">
      <c r="A1114" s="20" t="n"/>
      <c r="B1114" s="21" t="n"/>
      <c r="C1114" s="21" t="n"/>
      <c r="D1114" s="22" t="n"/>
      <c r="E1114" s="23" t="n"/>
    </row>
    <row r="1115">
      <c r="A1115" s="24" t="n"/>
      <c r="B1115" s="25" t="n"/>
      <c r="C1115" s="25" t="n"/>
      <c r="D1115" s="26" t="n"/>
      <c r="E1115" s="27" t="n"/>
    </row>
    <row r="1116">
      <c r="A1116" s="20" t="n"/>
      <c r="B1116" s="21" t="n"/>
      <c r="C1116" s="21" t="n"/>
      <c r="D1116" s="22" t="n"/>
      <c r="E1116" s="23" t="n"/>
    </row>
    <row r="1117">
      <c r="A1117" s="24" t="n"/>
      <c r="B1117" s="25" t="n"/>
      <c r="C1117" s="25" t="n"/>
      <c r="D1117" s="26" t="n"/>
      <c r="E1117" s="27" t="n"/>
    </row>
    <row r="1118">
      <c r="A1118" s="20" t="n"/>
      <c r="B1118" s="21" t="n"/>
      <c r="C1118" s="21" t="n"/>
      <c r="D1118" s="22" t="n"/>
      <c r="E1118" s="23" t="n"/>
    </row>
    <row r="1119">
      <c r="A1119" s="24" t="n"/>
      <c r="B1119" s="25" t="n"/>
      <c r="C1119" s="25" t="n"/>
      <c r="D1119" s="26" t="n"/>
      <c r="E1119" s="27" t="n"/>
    </row>
    <row r="1120">
      <c r="A1120" s="20" t="n"/>
      <c r="B1120" s="21" t="n"/>
      <c r="C1120" s="21" t="n"/>
      <c r="D1120" s="22" t="n"/>
      <c r="E1120" s="23" t="n"/>
    </row>
    <row r="1121">
      <c r="A1121" s="24" t="n"/>
      <c r="B1121" s="25" t="n"/>
      <c r="C1121" s="25" t="n"/>
      <c r="D1121" s="26" t="n"/>
      <c r="E1121" s="27" t="n"/>
    </row>
    <row r="1122">
      <c r="A1122" s="20" t="n"/>
      <c r="B1122" s="21" t="n"/>
      <c r="C1122" s="21" t="n"/>
      <c r="D1122" s="22" t="n"/>
      <c r="E1122" s="23" t="n"/>
    </row>
    <row r="1123">
      <c r="A1123" s="24" t="n"/>
      <c r="B1123" s="25" t="n"/>
      <c r="C1123" s="25" t="n"/>
      <c r="D1123" s="26" t="n"/>
      <c r="E1123" s="27" t="n"/>
    </row>
    <row r="1124">
      <c r="A1124" s="20" t="n"/>
      <c r="B1124" s="21" t="n"/>
      <c r="C1124" s="21" t="n"/>
      <c r="D1124" s="22" t="n"/>
      <c r="E1124" s="23" t="n"/>
    </row>
    <row r="1125">
      <c r="A1125" s="24" t="n"/>
      <c r="B1125" s="25" t="n"/>
      <c r="C1125" s="25" t="n"/>
      <c r="D1125" s="26" t="n"/>
      <c r="E1125" s="27" t="n"/>
    </row>
    <row r="1126">
      <c r="A1126" s="20" t="n"/>
      <c r="B1126" s="21" t="n"/>
      <c r="C1126" s="21" t="n"/>
      <c r="D1126" s="22" t="n"/>
      <c r="E1126" s="23" t="n"/>
    </row>
    <row r="1127">
      <c r="A1127" s="24" t="n"/>
      <c r="B1127" s="25" t="n"/>
      <c r="C1127" s="25" t="n"/>
      <c r="D1127" s="26" t="n"/>
      <c r="E1127" s="27" t="n"/>
    </row>
    <row r="1128">
      <c r="A1128" s="20" t="n"/>
      <c r="B1128" s="21" t="n"/>
      <c r="C1128" s="21" t="n"/>
      <c r="D1128" s="22" t="n"/>
      <c r="E1128" s="23" t="n"/>
    </row>
    <row r="1129">
      <c r="A1129" s="24" t="n"/>
      <c r="B1129" s="25" t="n"/>
      <c r="C1129" s="25" t="n"/>
      <c r="D1129" s="26" t="n"/>
      <c r="E1129" s="27" t="n"/>
    </row>
    <row r="1130">
      <c r="A1130" s="20" t="n"/>
      <c r="B1130" s="21" t="n"/>
      <c r="C1130" s="21" t="n"/>
      <c r="D1130" s="22" t="n"/>
      <c r="E1130" s="23" t="n"/>
    </row>
    <row r="1131">
      <c r="A1131" s="24" t="n"/>
      <c r="B1131" s="25" t="n"/>
      <c r="C1131" s="25" t="n"/>
      <c r="D1131" s="26" t="n"/>
      <c r="E1131" s="27" t="n"/>
    </row>
    <row r="1132">
      <c r="A1132" s="20" t="n"/>
      <c r="B1132" s="21" t="n"/>
      <c r="C1132" s="21" t="n"/>
      <c r="D1132" s="22" t="n"/>
      <c r="E1132" s="23" t="n"/>
    </row>
    <row r="1133">
      <c r="A1133" s="24" t="n"/>
      <c r="B1133" s="25" t="n"/>
      <c r="C1133" s="25" t="n"/>
      <c r="D1133" s="26" t="n"/>
      <c r="E1133" s="27" t="n"/>
    </row>
    <row r="1134">
      <c r="A1134" s="20" t="n"/>
      <c r="B1134" s="21" t="n"/>
      <c r="C1134" s="21" t="n"/>
      <c r="D1134" s="22" t="n"/>
      <c r="E1134" s="23" t="n"/>
    </row>
    <row r="1135">
      <c r="A1135" s="24" t="n"/>
      <c r="B1135" s="25" t="n"/>
      <c r="C1135" s="25" t="n"/>
      <c r="D1135" s="26" t="n"/>
      <c r="E1135" s="27" t="n"/>
    </row>
    <row r="1136">
      <c r="A1136" s="20" t="n"/>
      <c r="B1136" s="21" t="n"/>
      <c r="C1136" s="21" t="n"/>
      <c r="D1136" s="22" t="n"/>
      <c r="E1136" s="23" t="n"/>
    </row>
    <row r="1137">
      <c r="A1137" s="24" t="n"/>
      <c r="B1137" s="25" t="n"/>
      <c r="C1137" s="25" t="n"/>
      <c r="D1137" s="26" t="n"/>
      <c r="E1137" s="27" t="n"/>
    </row>
    <row r="1138">
      <c r="A1138" s="20" t="n"/>
      <c r="B1138" s="21" t="n"/>
      <c r="C1138" s="21" t="n"/>
      <c r="D1138" s="22" t="n"/>
      <c r="E1138" s="23" t="n"/>
    </row>
    <row r="1139">
      <c r="A1139" s="24" t="n"/>
      <c r="B1139" s="25" t="n"/>
      <c r="C1139" s="25" t="n"/>
      <c r="D1139" s="26" t="n"/>
      <c r="E1139" s="27" t="n"/>
    </row>
    <row r="1140">
      <c r="A1140" s="20" t="n"/>
      <c r="B1140" s="21" t="n"/>
      <c r="C1140" s="21" t="n"/>
      <c r="D1140" s="22" t="n"/>
      <c r="E1140" s="23" t="n"/>
    </row>
    <row r="1141">
      <c r="A1141" s="24" t="n"/>
      <c r="B1141" s="25" t="n"/>
      <c r="C1141" s="25" t="n"/>
      <c r="D1141" s="26" t="n"/>
      <c r="E1141" s="27" t="n"/>
    </row>
    <row r="1142">
      <c r="A1142" s="20" t="n"/>
      <c r="B1142" s="21" t="n"/>
      <c r="C1142" s="21" t="n"/>
      <c r="D1142" s="22" t="n"/>
      <c r="E1142" s="23" t="n"/>
    </row>
    <row r="1143">
      <c r="A1143" s="24" t="n"/>
      <c r="B1143" s="25" t="n"/>
      <c r="C1143" s="25" t="n"/>
      <c r="D1143" s="26" t="n"/>
      <c r="E1143" s="27" t="n"/>
    </row>
    <row r="1144">
      <c r="A1144" s="20" t="n"/>
      <c r="B1144" s="21" t="n"/>
      <c r="C1144" s="21" t="n"/>
      <c r="D1144" s="22" t="n"/>
      <c r="E1144" s="23" t="n"/>
    </row>
    <row r="1145">
      <c r="A1145" s="24" t="n"/>
      <c r="B1145" s="25" t="n"/>
      <c r="C1145" s="25" t="n"/>
      <c r="D1145" s="26" t="n"/>
      <c r="E1145" s="27" t="n"/>
    </row>
    <row r="1146">
      <c r="A1146" s="20" t="n"/>
      <c r="B1146" s="21" t="n"/>
      <c r="C1146" s="21" t="n"/>
      <c r="D1146" s="22" t="n"/>
      <c r="E1146" s="23" t="n"/>
    </row>
    <row r="1147">
      <c r="A1147" s="24" t="n"/>
      <c r="B1147" s="25" t="n"/>
      <c r="C1147" s="25" t="n"/>
      <c r="D1147" s="26" t="n"/>
      <c r="E1147" s="27" t="n"/>
    </row>
    <row r="1148">
      <c r="A1148" s="20" t="n"/>
      <c r="B1148" s="21" t="n"/>
      <c r="C1148" s="21" t="n"/>
      <c r="D1148" s="22" t="n"/>
      <c r="E1148" s="23" t="n"/>
    </row>
    <row r="1149">
      <c r="A1149" s="24" t="n"/>
      <c r="B1149" s="25" t="n"/>
      <c r="C1149" s="25" t="n"/>
      <c r="D1149" s="26" t="n"/>
      <c r="E1149" s="27" t="n"/>
    </row>
    <row r="1150">
      <c r="A1150" s="20" t="n"/>
      <c r="B1150" s="21" t="n"/>
      <c r="C1150" s="21" t="n"/>
      <c r="D1150" s="22" t="n"/>
      <c r="E1150" s="23" t="n"/>
    </row>
    <row r="1151">
      <c r="A1151" s="24" t="n"/>
      <c r="B1151" s="25" t="n"/>
      <c r="C1151" s="25" t="n"/>
      <c r="D1151" s="26" t="n"/>
      <c r="E1151" s="27" t="n"/>
    </row>
    <row r="1152">
      <c r="A1152" s="20" t="n"/>
      <c r="B1152" s="21" t="n"/>
      <c r="C1152" s="21" t="n"/>
      <c r="D1152" s="22" t="n"/>
      <c r="E1152" s="23" t="n"/>
    </row>
    <row r="1153">
      <c r="A1153" s="24" t="n"/>
      <c r="B1153" s="25" t="n"/>
      <c r="C1153" s="25" t="n"/>
      <c r="D1153" s="26" t="n"/>
      <c r="E1153" s="27" t="n"/>
    </row>
    <row r="1154">
      <c r="A1154" s="20" t="n"/>
      <c r="B1154" s="21" t="n"/>
      <c r="C1154" s="21" t="n"/>
      <c r="D1154" s="22" t="n"/>
      <c r="E1154" s="23" t="n"/>
    </row>
    <row r="1155">
      <c r="A1155" s="24" t="n"/>
      <c r="B1155" s="25" t="n"/>
      <c r="C1155" s="25" t="n"/>
      <c r="D1155" s="26" t="n"/>
      <c r="E1155" s="27" t="n"/>
    </row>
    <row r="1156">
      <c r="A1156" s="20" t="n"/>
      <c r="B1156" s="21" t="n"/>
      <c r="C1156" s="21" t="n"/>
      <c r="D1156" s="22" t="n"/>
      <c r="E1156" s="23" t="n"/>
    </row>
    <row r="1157">
      <c r="A1157" s="24" t="n"/>
      <c r="B1157" s="25" t="n"/>
      <c r="C1157" s="25" t="n"/>
      <c r="D1157" s="26" t="n"/>
      <c r="E1157" s="27" t="n"/>
    </row>
    <row r="1158">
      <c r="A1158" s="20" t="n"/>
      <c r="B1158" s="21" t="n"/>
      <c r="C1158" s="21" t="n"/>
      <c r="D1158" s="22" t="n"/>
      <c r="E1158" s="23" t="n"/>
    </row>
    <row r="1159">
      <c r="A1159" s="24" t="n"/>
      <c r="B1159" s="25" t="n"/>
      <c r="C1159" s="25" t="n"/>
      <c r="D1159" s="26" t="n"/>
      <c r="E1159" s="27" t="n"/>
    </row>
    <row r="1160">
      <c r="A1160" s="20" t="n"/>
      <c r="B1160" s="21" t="n"/>
      <c r="C1160" s="21" t="n"/>
      <c r="D1160" s="22" t="n"/>
      <c r="E1160" s="23" t="n"/>
    </row>
    <row r="1161">
      <c r="A1161" s="24" t="n"/>
      <c r="B1161" s="25" t="n"/>
      <c r="C1161" s="25" t="n"/>
      <c r="D1161" s="26" t="n"/>
      <c r="E1161" s="27" t="n"/>
    </row>
    <row r="1162">
      <c r="A1162" s="20" t="n"/>
      <c r="B1162" s="21" t="n"/>
      <c r="C1162" s="21" t="n"/>
      <c r="D1162" s="22" t="n"/>
      <c r="E1162" s="23" t="n"/>
    </row>
    <row r="1163">
      <c r="A1163" s="24" t="n"/>
      <c r="B1163" s="25" t="n"/>
      <c r="C1163" s="25" t="n"/>
      <c r="D1163" s="26" t="n"/>
      <c r="E1163" s="27" t="n"/>
    </row>
    <row r="1164">
      <c r="A1164" s="20" t="n"/>
      <c r="B1164" s="21" t="n"/>
      <c r="C1164" s="21" t="n"/>
      <c r="D1164" s="22" t="n"/>
      <c r="E1164" s="23" t="n"/>
    </row>
    <row r="1165">
      <c r="A1165" s="24" t="n"/>
      <c r="B1165" s="25" t="n"/>
      <c r="C1165" s="25" t="n"/>
      <c r="D1165" s="26" t="n"/>
      <c r="E1165" s="27" t="n"/>
    </row>
    <row r="1166">
      <c r="A1166" s="20" t="n"/>
      <c r="B1166" s="21" t="n"/>
      <c r="C1166" s="21" t="n"/>
      <c r="D1166" s="22" t="n"/>
      <c r="E1166" s="23" t="n"/>
    </row>
    <row r="1167">
      <c r="A1167" s="24" t="n"/>
      <c r="B1167" s="25" t="n"/>
      <c r="C1167" s="25" t="n"/>
      <c r="D1167" s="26" t="n"/>
      <c r="E1167" s="27" t="n"/>
    </row>
    <row r="1168">
      <c r="A1168" s="20" t="n"/>
      <c r="B1168" s="21" t="n"/>
      <c r="C1168" s="21" t="n"/>
      <c r="D1168" s="22" t="n"/>
      <c r="E1168" s="23" t="n"/>
    </row>
    <row r="1169">
      <c r="A1169" s="24" t="n"/>
      <c r="B1169" s="25" t="n"/>
      <c r="C1169" s="25" t="n"/>
      <c r="D1169" s="26" t="n"/>
      <c r="E1169" s="27" t="n"/>
    </row>
    <row r="1170">
      <c r="A1170" s="20" t="n"/>
      <c r="B1170" s="21" t="n"/>
      <c r="C1170" s="21" t="n"/>
      <c r="D1170" s="22" t="n"/>
      <c r="E1170" s="23" t="n"/>
    </row>
    <row r="1171">
      <c r="A1171" s="24" t="n"/>
      <c r="B1171" s="25" t="n"/>
      <c r="C1171" s="25" t="n"/>
      <c r="D1171" s="26" t="n"/>
      <c r="E1171" s="27" t="n"/>
    </row>
    <row r="1172">
      <c r="A1172" s="20" t="n"/>
      <c r="B1172" s="21" t="n"/>
      <c r="C1172" s="21" t="n"/>
      <c r="D1172" s="22" t="n"/>
      <c r="E1172" s="23" t="n"/>
    </row>
    <row r="1173">
      <c r="A1173" s="24" t="n"/>
      <c r="B1173" s="25" t="n"/>
      <c r="C1173" s="25" t="n"/>
      <c r="D1173" s="26" t="n"/>
      <c r="E1173" s="27" t="n"/>
    </row>
    <row r="1174">
      <c r="A1174" s="20" t="n"/>
      <c r="B1174" s="21" t="n"/>
      <c r="C1174" s="21" t="n"/>
      <c r="D1174" s="22" t="n"/>
      <c r="E1174" s="23" t="n"/>
    </row>
    <row r="1175">
      <c r="A1175" s="24" t="n"/>
      <c r="B1175" s="25" t="n"/>
      <c r="C1175" s="25" t="n"/>
      <c r="D1175" s="26" t="n"/>
      <c r="E1175" s="27" t="n"/>
    </row>
    <row r="1176">
      <c r="A1176" s="20" t="n"/>
      <c r="B1176" s="21" t="n"/>
      <c r="C1176" s="21" t="n"/>
      <c r="D1176" s="22" t="n"/>
      <c r="E1176" s="23" t="n"/>
    </row>
    <row r="1177">
      <c r="A1177" s="24" t="n"/>
      <c r="B1177" s="25" t="n"/>
      <c r="C1177" s="25" t="n"/>
      <c r="D1177" s="26" t="n"/>
      <c r="E1177" s="27" t="n"/>
    </row>
    <row r="1178">
      <c r="A1178" s="20" t="n"/>
      <c r="B1178" s="21" t="n"/>
      <c r="C1178" s="21" t="n"/>
      <c r="D1178" s="22" t="n"/>
      <c r="E1178" s="23" t="n"/>
    </row>
    <row r="1179">
      <c r="A1179" s="24" t="n"/>
      <c r="B1179" s="25" t="n"/>
      <c r="C1179" s="25" t="n"/>
      <c r="D1179" s="26" t="n"/>
      <c r="E1179" s="27" t="n"/>
    </row>
    <row r="1180">
      <c r="A1180" s="20" t="n"/>
      <c r="B1180" s="21" t="n"/>
      <c r="C1180" s="21" t="n"/>
      <c r="D1180" s="22" t="n"/>
      <c r="E1180" s="23" t="n"/>
    </row>
    <row r="1181">
      <c r="A1181" s="24" t="n"/>
      <c r="B1181" s="25" t="n"/>
      <c r="C1181" s="25" t="n"/>
      <c r="D1181" s="26" t="n"/>
      <c r="E1181" s="27" t="n"/>
    </row>
    <row r="1182">
      <c r="A1182" s="20" t="n"/>
      <c r="B1182" s="21" t="n"/>
      <c r="C1182" s="21" t="n"/>
      <c r="D1182" s="22" t="n"/>
      <c r="E1182" s="23" t="n"/>
    </row>
    <row r="1183">
      <c r="A1183" s="24" t="n"/>
      <c r="B1183" s="25" t="n"/>
      <c r="C1183" s="25" t="n"/>
      <c r="D1183" s="26" t="n"/>
      <c r="E1183" s="27" t="n"/>
    </row>
    <row r="1184">
      <c r="A1184" s="20" t="n"/>
      <c r="B1184" s="21" t="n"/>
      <c r="C1184" s="21" t="n"/>
      <c r="D1184" s="22" t="n"/>
      <c r="E1184" s="23" t="n"/>
    </row>
    <row r="1185">
      <c r="A1185" s="24" t="n"/>
      <c r="B1185" s="25" t="n"/>
      <c r="C1185" s="25" t="n"/>
      <c r="D1185" s="26" t="n"/>
      <c r="E1185" s="27" t="n"/>
    </row>
    <row r="1186">
      <c r="A1186" s="20" t="n"/>
      <c r="B1186" s="21" t="n"/>
      <c r="C1186" s="21" t="n"/>
      <c r="D1186" s="22" t="n"/>
      <c r="E1186" s="23" t="n"/>
    </row>
    <row r="1187">
      <c r="A1187" s="24" t="n"/>
      <c r="B1187" s="25" t="n"/>
      <c r="C1187" s="25" t="n"/>
      <c r="D1187" s="26" t="n"/>
      <c r="E1187" s="27" t="n"/>
    </row>
    <row r="1188">
      <c r="A1188" s="20" t="n"/>
      <c r="B1188" s="21" t="n"/>
      <c r="C1188" s="21" t="n"/>
      <c r="D1188" s="22" t="n"/>
      <c r="E1188" s="23" t="n"/>
    </row>
    <row r="1189">
      <c r="A1189" s="24" t="n"/>
      <c r="B1189" s="25" t="n"/>
      <c r="C1189" s="25" t="n"/>
      <c r="D1189" s="26" t="n"/>
      <c r="E1189" s="27" t="n"/>
    </row>
    <row r="1190">
      <c r="A1190" s="20" t="n"/>
      <c r="B1190" s="21" t="n"/>
      <c r="C1190" s="21" t="n"/>
      <c r="D1190" s="22" t="n"/>
      <c r="E1190" s="23" t="n"/>
    </row>
    <row r="1191">
      <c r="A1191" s="24" t="n"/>
      <c r="B1191" s="25" t="n"/>
      <c r="C1191" s="25" t="n"/>
      <c r="D1191" s="26" t="n"/>
      <c r="E1191" s="27" t="n"/>
    </row>
    <row r="1192">
      <c r="A1192" s="20" t="n"/>
      <c r="B1192" s="21" t="n"/>
      <c r="C1192" s="21" t="n"/>
      <c r="D1192" s="22" t="n"/>
      <c r="E1192" s="23" t="n"/>
    </row>
    <row r="1193">
      <c r="A1193" s="24" t="n"/>
      <c r="B1193" s="25" t="n"/>
      <c r="C1193" s="25" t="n"/>
      <c r="D1193" s="26" t="n"/>
      <c r="E1193" s="27" t="n"/>
    </row>
    <row r="1194">
      <c r="A1194" s="20" t="n"/>
      <c r="B1194" s="21" t="n"/>
      <c r="C1194" s="21" t="n"/>
      <c r="D1194" s="22" t="n"/>
      <c r="E1194" s="23" t="n"/>
    </row>
    <row r="1195">
      <c r="A1195" s="24" t="n"/>
      <c r="B1195" s="25" t="n"/>
      <c r="C1195" s="25" t="n"/>
      <c r="D1195" s="26" t="n"/>
      <c r="E1195" s="27" t="n"/>
    </row>
    <row r="1196">
      <c r="A1196" s="20" t="n"/>
      <c r="B1196" s="21" t="n"/>
      <c r="C1196" s="21" t="n"/>
      <c r="D1196" s="22" t="n"/>
      <c r="E1196" s="23" t="n"/>
    </row>
    <row r="1197">
      <c r="A1197" s="24" t="n"/>
      <c r="B1197" s="25" t="n"/>
      <c r="C1197" s="25" t="n"/>
      <c r="D1197" s="26" t="n"/>
      <c r="E1197" s="27" t="n"/>
    </row>
    <row r="1198">
      <c r="A1198" s="20" t="n"/>
      <c r="B1198" s="21" t="n"/>
      <c r="C1198" s="21" t="n"/>
      <c r="D1198" s="22" t="n"/>
      <c r="E1198" s="23" t="n"/>
    </row>
    <row r="1199">
      <c r="A1199" s="24" t="n"/>
      <c r="B1199" s="25" t="n"/>
      <c r="C1199" s="25" t="n"/>
      <c r="D1199" s="26" t="n"/>
      <c r="E1199" s="27" t="n"/>
    </row>
    <row r="1200">
      <c r="A1200" s="20" t="n"/>
      <c r="B1200" s="21" t="n"/>
      <c r="C1200" s="21" t="n"/>
      <c r="D1200" s="22" t="n"/>
      <c r="E1200" s="23" t="n"/>
    </row>
    <row r="1201">
      <c r="A1201" s="24" t="n"/>
      <c r="B1201" s="25" t="n"/>
      <c r="C1201" s="25" t="n"/>
      <c r="D1201" s="26" t="n"/>
      <c r="E1201" s="27" t="n"/>
    </row>
    <row r="1202">
      <c r="A1202" s="20" t="n"/>
      <c r="B1202" s="21" t="n"/>
      <c r="C1202" s="21" t="n"/>
      <c r="D1202" s="22" t="n"/>
      <c r="E1202" s="23" t="n"/>
    </row>
    <row r="1203">
      <c r="A1203" s="24" t="n"/>
      <c r="B1203" s="25" t="n"/>
      <c r="C1203" s="25" t="n"/>
      <c r="D1203" s="26" t="n"/>
      <c r="E1203" s="27" t="n"/>
    </row>
    <row r="1204">
      <c r="A1204" s="20" t="n"/>
      <c r="B1204" s="21" t="n"/>
      <c r="C1204" s="21" t="n"/>
      <c r="D1204" s="22" t="n"/>
      <c r="E1204" s="23" t="n"/>
    </row>
    <row r="1205">
      <c r="A1205" s="24" t="n"/>
      <c r="B1205" s="25" t="n"/>
      <c r="C1205" s="25" t="n"/>
      <c r="D1205" s="26" t="n"/>
      <c r="E1205" s="27" t="n"/>
    </row>
    <row r="1206">
      <c r="A1206" s="20" t="n"/>
      <c r="B1206" s="21" t="n"/>
      <c r="C1206" s="21" t="n"/>
      <c r="D1206" s="22" t="n"/>
      <c r="E1206" s="23" t="n"/>
    </row>
    <row r="1207">
      <c r="A1207" s="24" t="n"/>
      <c r="B1207" s="25" t="n"/>
      <c r="C1207" s="25" t="n"/>
      <c r="D1207" s="26" t="n"/>
      <c r="E1207" s="27" t="n"/>
    </row>
    <row r="1208">
      <c r="A1208" s="20" t="n"/>
      <c r="B1208" s="21" t="n"/>
      <c r="C1208" s="21" t="n"/>
      <c r="D1208" s="22" t="n"/>
      <c r="E1208" s="23" t="n"/>
    </row>
    <row r="1209">
      <c r="A1209" s="24" t="n"/>
      <c r="B1209" s="25" t="n"/>
      <c r="C1209" s="25" t="n"/>
      <c r="D1209" s="26" t="n"/>
      <c r="E1209" s="27" t="n"/>
    </row>
    <row r="1210">
      <c r="A1210" s="20" t="n"/>
      <c r="B1210" s="21" t="n"/>
      <c r="C1210" s="21" t="n"/>
      <c r="D1210" s="22" t="n"/>
      <c r="E1210" s="23" t="n"/>
    </row>
    <row r="1211">
      <c r="A1211" s="24" t="n"/>
      <c r="B1211" s="25" t="n"/>
      <c r="C1211" s="25" t="n"/>
      <c r="D1211" s="26" t="n"/>
      <c r="E1211" s="27" t="n"/>
    </row>
    <row r="1212">
      <c r="A1212" s="20" t="n"/>
      <c r="B1212" s="21" t="n"/>
      <c r="C1212" s="21" t="n"/>
      <c r="D1212" s="22" t="n"/>
      <c r="E1212" s="23" t="n"/>
    </row>
    <row r="1213">
      <c r="A1213" s="24" t="n"/>
      <c r="B1213" s="25" t="n"/>
      <c r="C1213" s="25" t="n"/>
      <c r="D1213" s="26" t="n"/>
      <c r="E1213" s="27" t="n"/>
    </row>
    <row r="1214">
      <c r="A1214" s="20" t="n"/>
      <c r="B1214" s="21" t="n"/>
      <c r="C1214" s="21" t="n"/>
      <c r="D1214" s="22" t="n"/>
      <c r="E1214" s="23" t="n"/>
    </row>
    <row r="1215">
      <c r="A1215" s="24" t="n"/>
      <c r="B1215" s="25" t="n"/>
      <c r="C1215" s="25" t="n"/>
      <c r="D1215" s="26" t="n"/>
      <c r="E1215" s="27" t="n"/>
    </row>
    <row r="1216">
      <c r="A1216" s="20" t="n"/>
      <c r="B1216" s="21" t="n"/>
      <c r="C1216" s="21" t="n"/>
      <c r="D1216" s="22" t="n"/>
      <c r="E1216" s="23" t="n"/>
    </row>
    <row r="1217">
      <c r="A1217" s="24" t="n"/>
      <c r="B1217" s="25" t="n"/>
      <c r="C1217" s="25" t="n"/>
      <c r="D1217" s="26" t="n"/>
      <c r="E1217" s="27" t="n"/>
    </row>
    <row r="1218">
      <c r="A1218" s="20" t="n"/>
      <c r="B1218" s="21" t="n"/>
      <c r="C1218" s="21" t="n"/>
      <c r="D1218" s="22" t="n"/>
      <c r="E1218" s="23" t="n"/>
    </row>
    <row r="1219">
      <c r="A1219" s="24" t="n"/>
      <c r="B1219" s="25" t="n"/>
      <c r="C1219" s="25" t="n"/>
      <c r="D1219" s="26" t="n"/>
      <c r="E1219" s="27" t="n"/>
    </row>
    <row r="1220">
      <c r="A1220" s="20" t="n"/>
      <c r="B1220" s="21" t="n"/>
      <c r="C1220" s="21" t="n"/>
      <c r="D1220" s="22" t="n"/>
      <c r="E1220" s="23" t="n"/>
    </row>
    <row r="1221">
      <c r="A1221" s="24" t="n"/>
      <c r="B1221" s="25" t="n"/>
      <c r="C1221" s="25" t="n"/>
      <c r="D1221" s="26" t="n"/>
      <c r="E1221" s="27" t="n"/>
    </row>
    <row r="1222">
      <c r="A1222" s="20" t="n"/>
      <c r="B1222" s="21" t="n"/>
      <c r="C1222" s="21" t="n"/>
      <c r="D1222" s="22" t="n"/>
      <c r="E1222" s="23" t="n"/>
    </row>
    <row r="1223">
      <c r="A1223" s="24" t="n"/>
      <c r="B1223" s="25" t="n"/>
      <c r="C1223" s="25" t="n"/>
      <c r="D1223" s="26" t="n"/>
      <c r="E1223" s="27" t="n"/>
    </row>
    <row r="1224">
      <c r="A1224" s="20" t="n"/>
      <c r="B1224" s="21" t="n"/>
      <c r="C1224" s="21" t="n"/>
      <c r="D1224" s="22" t="n"/>
      <c r="E1224" s="23" t="n"/>
    </row>
    <row r="1225">
      <c r="A1225" s="24" t="n"/>
      <c r="B1225" s="25" t="n"/>
      <c r="C1225" s="25" t="n"/>
      <c r="D1225" s="26" t="n"/>
      <c r="E1225" s="27" t="n"/>
    </row>
    <row r="1226">
      <c r="A1226" s="20" t="n"/>
      <c r="B1226" s="21" t="n"/>
      <c r="C1226" s="21" t="n"/>
      <c r="D1226" s="22" t="n"/>
      <c r="E1226" s="23" t="n"/>
    </row>
    <row r="1227">
      <c r="A1227" s="24" t="n"/>
      <c r="B1227" s="25" t="n"/>
      <c r="C1227" s="25" t="n"/>
      <c r="D1227" s="26" t="n"/>
      <c r="E1227" s="27" t="n"/>
    </row>
    <row r="1228">
      <c r="A1228" s="20" t="n"/>
      <c r="B1228" s="21" t="n"/>
      <c r="C1228" s="21" t="n"/>
      <c r="D1228" s="22" t="n"/>
      <c r="E1228" s="23" t="n"/>
    </row>
    <row r="1229">
      <c r="A1229" s="24" t="n"/>
      <c r="B1229" s="25" t="n"/>
      <c r="C1229" s="25" t="n"/>
      <c r="D1229" s="26" t="n"/>
      <c r="E1229" s="27" t="n"/>
    </row>
    <row r="1230">
      <c r="A1230" s="20" t="n"/>
      <c r="B1230" s="21" t="n"/>
      <c r="C1230" s="21" t="n"/>
      <c r="D1230" s="22" t="n"/>
      <c r="E1230" s="23" t="n"/>
    </row>
    <row r="1231">
      <c r="A1231" s="24" t="n"/>
      <c r="B1231" s="25" t="n"/>
      <c r="C1231" s="25" t="n"/>
      <c r="D1231" s="26" t="n"/>
      <c r="E1231" s="27" t="n"/>
    </row>
    <row r="1232">
      <c r="A1232" s="20" t="n"/>
      <c r="B1232" s="21" t="n"/>
      <c r="C1232" s="21" t="n"/>
      <c r="D1232" s="22" t="n"/>
      <c r="E1232" s="23" t="n"/>
    </row>
    <row r="1233">
      <c r="A1233" s="24" t="n"/>
      <c r="B1233" s="25" t="n"/>
      <c r="C1233" s="25" t="n"/>
      <c r="D1233" s="26" t="n"/>
      <c r="E1233" s="27" t="n"/>
    </row>
    <row r="1234">
      <c r="A1234" s="20" t="n"/>
      <c r="B1234" s="21" t="n"/>
      <c r="C1234" s="21" t="n"/>
      <c r="D1234" s="22" t="n"/>
      <c r="E1234" s="23" t="n"/>
    </row>
    <row r="1235">
      <c r="A1235" s="24" t="n"/>
      <c r="B1235" s="25" t="n"/>
      <c r="C1235" s="25" t="n"/>
      <c r="D1235" s="26" t="n"/>
      <c r="E1235" s="27" t="n"/>
    </row>
    <row r="1236">
      <c r="A1236" s="20" t="n"/>
      <c r="B1236" s="21" t="n"/>
      <c r="C1236" s="21" t="n"/>
      <c r="D1236" s="22" t="n"/>
      <c r="E1236" s="23" t="n"/>
    </row>
    <row r="1237">
      <c r="A1237" s="24" t="n"/>
      <c r="B1237" s="25" t="n"/>
      <c r="C1237" s="25" t="n"/>
      <c r="D1237" s="26" t="n"/>
      <c r="E1237" s="27" t="n"/>
    </row>
    <row r="1238">
      <c r="A1238" s="20" t="n"/>
      <c r="B1238" s="21" t="n"/>
      <c r="C1238" s="21" t="n"/>
      <c r="D1238" s="22" t="n"/>
      <c r="E1238" s="23" t="n"/>
    </row>
    <row r="1239">
      <c r="A1239" s="24" t="n"/>
      <c r="B1239" s="25" t="n"/>
      <c r="C1239" s="25" t="n"/>
      <c r="D1239" s="26" t="n"/>
      <c r="E1239" s="27" t="n"/>
    </row>
    <row r="1240">
      <c r="A1240" s="20" t="n"/>
      <c r="B1240" s="21" t="n"/>
      <c r="C1240" s="21" t="n"/>
      <c r="D1240" s="22" t="n"/>
      <c r="E1240" s="23" t="n"/>
    </row>
    <row r="1241">
      <c r="A1241" s="24" t="n"/>
      <c r="B1241" s="25" t="n"/>
      <c r="C1241" s="25" t="n"/>
      <c r="D1241" s="26" t="n"/>
      <c r="E1241" s="27" t="n"/>
    </row>
    <row r="1242">
      <c r="A1242" s="20" t="n"/>
      <c r="B1242" s="21" t="n"/>
      <c r="C1242" s="21" t="n"/>
      <c r="D1242" s="22" t="n"/>
      <c r="E1242" s="23" t="n"/>
    </row>
    <row r="1243">
      <c r="A1243" s="24" t="n"/>
      <c r="B1243" s="25" t="n"/>
      <c r="C1243" s="25" t="n"/>
      <c r="D1243" s="26" t="n"/>
      <c r="E1243" s="27" t="n"/>
    </row>
    <row r="1244">
      <c r="A1244" s="20" t="n"/>
      <c r="B1244" s="21" t="n"/>
      <c r="C1244" s="21" t="n"/>
      <c r="D1244" s="22" t="n"/>
      <c r="E1244" s="23" t="n"/>
    </row>
    <row r="1245">
      <c r="A1245" s="24" t="n"/>
      <c r="B1245" s="25" t="n"/>
      <c r="C1245" s="25" t="n"/>
      <c r="D1245" s="26" t="n"/>
      <c r="E1245" s="27" t="n"/>
    </row>
    <row r="1246">
      <c r="A1246" s="20" t="n"/>
      <c r="B1246" s="21" t="n"/>
      <c r="C1246" s="21" t="n"/>
      <c r="D1246" s="22" t="n"/>
      <c r="E1246" s="23" t="n"/>
    </row>
    <row r="1247">
      <c r="A1247" s="24" t="n"/>
      <c r="B1247" s="25" t="n"/>
      <c r="C1247" s="25" t="n"/>
      <c r="D1247" s="26" t="n"/>
      <c r="E1247" s="27" t="n"/>
    </row>
    <row r="1248">
      <c r="A1248" s="20" t="n"/>
      <c r="B1248" s="21" t="n"/>
      <c r="C1248" s="21" t="n"/>
      <c r="D1248" s="22" t="n"/>
      <c r="E1248" s="23" t="n"/>
    </row>
    <row r="1249">
      <c r="A1249" s="24" t="n"/>
      <c r="B1249" s="25" t="n"/>
      <c r="C1249" s="25" t="n"/>
      <c r="D1249" s="26" t="n"/>
      <c r="E1249" s="27" t="n"/>
    </row>
    <row r="1250">
      <c r="A1250" s="20" t="n"/>
      <c r="B1250" s="21" t="n"/>
      <c r="C1250" s="21" t="n"/>
      <c r="D1250" s="22" t="n"/>
      <c r="E1250" s="23" t="n"/>
    </row>
    <row r="1251">
      <c r="A1251" s="24" t="n"/>
      <c r="B1251" s="25" t="n"/>
      <c r="C1251" s="25" t="n"/>
      <c r="D1251" s="26" t="n"/>
      <c r="E1251" s="27" t="n"/>
    </row>
    <row r="1252">
      <c r="A1252" s="20" t="n"/>
      <c r="B1252" s="21" t="n"/>
      <c r="C1252" s="21" t="n"/>
      <c r="D1252" s="22" t="n"/>
      <c r="E1252" s="23" t="n"/>
    </row>
    <row r="1253">
      <c r="A1253" s="24" t="n"/>
      <c r="B1253" s="25" t="n"/>
      <c r="C1253" s="25" t="n"/>
      <c r="D1253" s="26" t="n"/>
      <c r="E1253" s="27" t="n"/>
    </row>
    <row r="1254">
      <c r="A1254" s="20" t="n"/>
      <c r="B1254" s="21" t="n"/>
      <c r="C1254" s="21" t="n"/>
      <c r="D1254" s="22" t="n"/>
      <c r="E1254" s="23" t="n"/>
    </row>
    <row r="1255">
      <c r="A1255" s="24" t="n"/>
      <c r="B1255" s="25" t="n"/>
      <c r="C1255" s="25" t="n"/>
      <c r="D1255" s="26" t="n"/>
      <c r="E1255" s="27" t="n"/>
    </row>
    <row r="1256">
      <c r="A1256" s="20" t="n"/>
      <c r="B1256" s="21" t="n"/>
      <c r="C1256" s="21" t="n"/>
      <c r="D1256" s="22" t="n"/>
      <c r="E1256" s="23" t="n"/>
    </row>
    <row r="1257">
      <c r="A1257" s="24" t="n"/>
      <c r="B1257" s="25" t="n"/>
      <c r="C1257" s="25" t="n"/>
      <c r="D1257" s="26" t="n"/>
      <c r="E1257" s="27" t="n"/>
    </row>
    <row r="1258">
      <c r="A1258" s="20" t="n"/>
      <c r="B1258" s="21" t="n"/>
      <c r="C1258" s="21" t="n"/>
      <c r="D1258" s="22" t="n"/>
      <c r="E1258" s="23" t="n"/>
    </row>
    <row r="1259">
      <c r="A1259" s="24" t="n"/>
      <c r="B1259" s="25" t="n"/>
      <c r="C1259" s="25" t="n"/>
      <c r="D1259" s="26" t="n"/>
      <c r="E1259" s="27" t="n"/>
    </row>
    <row r="1260">
      <c r="A1260" s="20" t="n"/>
      <c r="B1260" s="21" t="n"/>
      <c r="C1260" s="21" t="n"/>
      <c r="D1260" s="22" t="n"/>
      <c r="E1260" s="23" t="n"/>
    </row>
    <row r="1261">
      <c r="A1261" s="24" t="n"/>
      <c r="B1261" s="25" t="n"/>
      <c r="C1261" s="25" t="n"/>
      <c r="D1261" s="26" t="n"/>
      <c r="E1261" s="27" t="n"/>
    </row>
    <row r="1262">
      <c r="A1262" s="20" t="n"/>
      <c r="B1262" s="21" t="n"/>
      <c r="C1262" s="21" t="n"/>
      <c r="D1262" s="22" t="n"/>
      <c r="E1262" s="23" t="n"/>
    </row>
    <row r="1263">
      <c r="A1263" s="24" t="n"/>
      <c r="B1263" s="25" t="n"/>
      <c r="C1263" s="25" t="n"/>
      <c r="D1263" s="26" t="n"/>
      <c r="E1263" s="27" t="n"/>
    </row>
    <row r="1264">
      <c r="A1264" s="20" t="n"/>
      <c r="B1264" s="21" t="n"/>
      <c r="C1264" s="21" t="n"/>
      <c r="D1264" s="22" t="n"/>
      <c r="E1264" s="23" t="n"/>
    </row>
    <row r="1265">
      <c r="A1265" s="24" t="n"/>
      <c r="B1265" s="25" t="n"/>
      <c r="C1265" s="25" t="n"/>
      <c r="D1265" s="26" t="n"/>
      <c r="E1265" s="27" t="n"/>
    </row>
    <row r="1266">
      <c r="A1266" s="20" t="n"/>
      <c r="B1266" s="21" t="n"/>
      <c r="C1266" s="21" t="n"/>
      <c r="D1266" s="22" t="n"/>
      <c r="E1266" s="23" t="n"/>
    </row>
    <row r="1267">
      <c r="A1267" s="24" t="n"/>
      <c r="B1267" s="25" t="n"/>
      <c r="C1267" s="25" t="n"/>
      <c r="D1267" s="26" t="n"/>
      <c r="E1267" s="27" t="n"/>
    </row>
    <row r="1268">
      <c r="A1268" s="20" t="n"/>
      <c r="B1268" s="21" t="n"/>
      <c r="C1268" s="21" t="n"/>
      <c r="D1268" s="22" t="n"/>
      <c r="E1268" s="23" t="n"/>
    </row>
    <row r="1269">
      <c r="A1269" s="24" t="n"/>
      <c r="B1269" s="25" t="n"/>
      <c r="C1269" s="25" t="n"/>
      <c r="D1269" s="26" t="n"/>
      <c r="E1269" s="27" t="n"/>
    </row>
    <row r="1270">
      <c r="A1270" s="20" t="n"/>
      <c r="B1270" s="21" t="n"/>
      <c r="C1270" s="21" t="n"/>
      <c r="D1270" s="22" t="n"/>
      <c r="E1270" s="23" t="n"/>
    </row>
    <row r="1271">
      <c r="A1271" s="24" t="n"/>
      <c r="B1271" s="25" t="n"/>
      <c r="C1271" s="25" t="n"/>
      <c r="D1271" s="26" t="n"/>
      <c r="E1271" s="27" t="n"/>
    </row>
    <row r="1272">
      <c r="A1272" s="20" t="n"/>
      <c r="B1272" s="21" t="n"/>
      <c r="C1272" s="21" t="n"/>
      <c r="D1272" s="22" t="n"/>
      <c r="E1272" s="23" t="n"/>
    </row>
    <row r="1273">
      <c r="A1273" s="24" t="n"/>
      <c r="B1273" s="25" t="n"/>
      <c r="C1273" s="25" t="n"/>
      <c r="D1273" s="26" t="n"/>
      <c r="E1273" s="27" t="n"/>
    </row>
    <row r="1274">
      <c r="A1274" s="20" t="n"/>
      <c r="B1274" s="21" t="n"/>
      <c r="C1274" s="21" t="n"/>
      <c r="D1274" s="22" t="n"/>
      <c r="E1274" s="23" t="n"/>
    </row>
    <row r="1275">
      <c r="A1275" s="24" t="n"/>
      <c r="B1275" s="25" t="n"/>
      <c r="C1275" s="25" t="n"/>
      <c r="D1275" s="26" t="n"/>
      <c r="E1275" s="27" t="n"/>
    </row>
    <row r="1276">
      <c r="A1276" s="20" t="n"/>
      <c r="B1276" s="21" t="n"/>
      <c r="C1276" s="21" t="n"/>
      <c r="D1276" s="22" t="n"/>
      <c r="E1276" s="23" t="n"/>
    </row>
    <row r="1277">
      <c r="A1277" s="24" t="n"/>
      <c r="B1277" s="25" t="n"/>
      <c r="C1277" s="25" t="n"/>
      <c r="D1277" s="26" t="n"/>
      <c r="E1277" s="27" t="n"/>
    </row>
    <row r="1278">
      <c r="A1278" s="20" t="n"/>
      <c r="B1278" s="21" t="n"/>
      <c r="C1278" s="21" t="n"/>
      <c r="D1278" s="22" t="n"/>
      <c r="E1278" s="23" t="n"/>
    </row>
    <row r="1279">
      <c r="A1279" s="24" t="n"/>
      <c r="B1279" s="25" t="n"/>
      <c r="C1279" s="25" t="n"/>
      <c r="D1279" s="26" t="n"/>
      <c r="E1279" s="27" t="n"/>
    </row>
    <row r="1280">
      <c r="A1280" s="20" t="n"/>
      <c r="B1280" s="21" t="n"/>
      <c r="C1280" s="21" t="n"/>
      <c r="D1280" s="22" t="n"/>
      <c r="E1280" s="23" t="n"/>
    </row>
    <row r="1281">
      <c r="A1281" s="24" t="n"/>
      <c r="B1281" s="25" t="n"/>
      <c r="C1281" s="25" t="n"/>
      <c r="D1281" s="26" t="n"/>
      <c r="E1281" s="27" t="n"/>
    </row>
    <row r="1282">
      <c r="A1282" s="20" t="n"/>
      <c r="B1282" s="21" t="n"/>
      <c r="C1282" s="21" t="n"/>
      <c r="D1282" s="22" t="n"/>
      <c r="E1282" s="23" t="n"/>
    </row>
    <row r="1283">
      <c r="A1283" s="24" t="n"/>
      <c r="B1283" s="25" t="n"/>
      <c r="C1283" s="25" t="n"/>
      <c r="D1283" s="26" t="n"/>
      <c r="E1283" s="27" t="n"/>
    </row>
    <row r="1284">
      <c r="A1284" s="20" t="n"/>
      <c r="B1284" s="21" t="n"/>
      <c r="C1284" s="21" t="n"/>
      <c r="D1284" s="22" t="n"/>
      <c r="E1284" s="23" t="n"/>
    </row>
    <row r="1285">
      <c r="A1285" s="24" t="n"/>
      <c r="B1285" s="25" t="n"/>
      <c r="C1285" s="25" t="n"/>
      <c r="D1285" s="26" t="n"/>
      <c r="E1285" s="27" t="n"/>
    </row>
    <row r="1286">
      <c r="A1286" s="20" t="n"/>
      <c r="B1286" s="21" t="n"/>
      <c r="C1286" s="21" t="n"/>
      <c r="D1286" s="22" t="n"/>
      <c r="E1286" s="23" t="n"/>
    </row>
    <row r="1287">
      <c r="A1287" s="24" t="n"/>
      <c r="B1287" s="25" t="n"/>
      <c r="C1287" s="25" t="n"/>
      <c r="D1287" s="26" t="n"/>
      <c r="E1287" s="27" t="n"/>
    </row>
    <row r="1288">
      <c r="A1288" s="20" t="n"/>
      <c r="B1288" s="21" t="n"/>
      <c r="C1288" s="21" t="n"/>
      <c r="D1288" s="22" t="n"/>
      <c r="E1288" s="23" t="n"/>
    </row>
    <row r="1289">
      <c r="A1289" s="24" t="n"/>
      <c r="B1289" s="25" t="n"/>
      <c r="C1289" s="25" t="n"/>
      <c r="D1289" s="26" t="n"/>
      <c r="E1289" s="27" t="n"/>
    </row>
    <row r="1290">
      <c r="A1290" s="20" t="n"/>
      <c r="B1290" s="21" t="n"/>
      <c r="C1290" s="21" t="n"/>
      <c r="D1290" s="22" t="n"/>
      <c r="E1290" s="23" t="n"/>
    </row>
    <row r="1291">
      <c r="A1291" s="24" t="n"/>
      <c r="B1291" s="25" t="n"/>
      <c r="C1291" s="25" t="n"/>
      <c r="D1291" s="26" t="n"/>
      <c r="E1291" s="27" t="n"/>
    </row>
    <row r="1292">
      <c r="A1292" s="20" t="n"/>
      <c r="B1292" s="21" t="n"/>
      <c r="C1292" s="21" t="n"/>
      <c r="D1292" s="22" t="n"/>
      <c r="E1292" s="23" t="n"/>
    </row>
    <row r="1293">
      <c r="A1293" s="24" t="n"/>
      <c r="B1293" s="25" t="n"/>
      <c r="C1293" s="25" t="n"/>
      <c r="D1293" s="26" t="n"/>
      <c r="E1293" s="27" t="n"/>
    </row>
    <row r="1294">
      <c r="A1294" s="20" t="n"/>
      <c r="B1294" s="21" t="n"/>
      <c r="C1294" s="21" t="n"/>
      <c r="D1294" s="22" t="n"/>
      <c r="E1294" s="23" t="n"/>
    </row>
    <row r="1295">
      <c r="A1295" s="24" t="n"/>
      <c r="B1295" s="25" t="n"/>
      <c r="C1295" s="25" t="n"/>
      <c r="D1295" s="26" t="n"/>
      <c r="E1295" s="27" t="n"/>
    </row>
    <row r="1296">
      <c r="A1296" s="20" t="n"/>
      <c r="B1296" s="21" t="n"/>
      <c r="C1296" s="21" t="n"/>
      <c r="D1296" s="22" t="n"/>
      <c r="E1296" s="23" t="n"/>
    </row>
    <row r="1297">
      <c r="A1297" s="24" t="n"/>
      <c r="B1297" s="25" t="n"/>
      <c r="C1297" s="25" t="n"/>
      <c r="D1297" s="26" t="n"/>
      <c r="E1297" s="27" t="n"/>
    </row>
    <row r="1298">
      <c r="A1298" s="20" t="n"/>
      <c r="B1298" s="21" t="n"/>
      <c r="C1298" s="21" t="n"/>
      <c r="D1298" s="22" t="n"/>
      <c r="E1298" s="23" t="n"/>
    </row>
    <row r="1299">
      <c r="A1299" s="24" t="n"/>
      <c r="B1299" s="25" t="n"/>
      <c r="C1299" s="25" t="n"/>
      <c r="D1299" s="26" t="n"/>
      <c r="E1299" s="27" t="n"/>
    </row>
    <row r="1300">
      <c r="A1300" s="20" t="n"/>
      <c r="B1300" s="21" t="n"/>
      <c r="C1300" s="21" t="n"/>
      <c r="D1300" s="22" t="n"/>
      <c r="E1300" s="23" t="n"/>
    </row>
    <row r="1301">
      <c r="A1301" s="24" t="n"/>
      <c r="B1301" s="25" t="n"/>
      <c r="C1301" s="25" t="n"/>
      <c r="D1301" s="26" t="n"/>
      <c r="E1301" s="27" t="n"/>
    </row>
    <row r="1302">
      <c r="A1302" s="20" t="n"/>
      <c r="B1302" s="21" t="n"/>
      <c r="C1302" s="21" t="n"/>
      <c r="D1302" s="22" t="n"/>
      <c r="E1302" s="23" t="n"/>
    </row>
    <row r="1303">
      <c r="A1303" s="24" t="n"/>
      <c r="B1303" s="25" t="n"/>
      <c r="C1303" s="25" t="n"/>
      <c r="D1303" s="26" t="n"/>
      <c r="E1303" s="27" t="n"/>
    </row>
    <row r="1304">
      <c r="A1304" s="20" t="n"/>
      <c r="B1304" s="21" t="n"/>
      <c r="C1304" s="21" t="n"/>
      <c r="D1304" s="22" t="n"/>
      <c r="E1304" s="23" t="n"/>
    </row>
    <row r="1305">
      <c r="A1305" s="24" t="n"/>
      <c r="B1305" s="25" t="n"/>
      <c r="C1305" s="25" t="n"/>
      <c r="D1305" s="26" t="n"/>
      <c r="E1305" s="27" t="n"/>
    </row>
    <row r="1306">
      <c r="A1306" s="20" t="n"/>
      <c r="B1306" s="21" t="n"/>
      <c r="C1306" s="21" t="n"/>
      <c r="D1306" s="22" t="n"/>
      <c r="E1306" s="23" t="n"/>
    </row>
    <row r="1307">
      <c r="A1307" s="24" t="n"/>
      <c r="B1307" s="25" t="n"/>
      <c r="C1307" s="25" t="n"/>
      <c r="D1307" s="26" t="n"/>
      <c r="E1307" s="27" t="n"/>
    </row>
    <row r="1308">
      <c r="A1308" s="20" t="n"/>
      <c r="B1308" s="21" t="n"/>
      <c r="C1308" s="21" t="n"/>
      <c r="D1308" s="22" t="n"/>
      <c r="E1308" s="23" t="n"/>
    </row>
    <row r="1309">
      <c r="A1309" s="24" t="n"/>
      <c r="B1309" s="25" t="n"/>
      <c r="C1309" s="25" t="n"/>
      <c r="D1309" s="26" t="n"/>
      <c r="E1309" s="27" t="n"/>
    </row>
    <row r="1310">
      <c r="A1310" s="20" t="n"/>
      <c r="B1310" s="21" t="n"/>
      <c r="C1310" s="21" t="n"/>
      <c r="D1310" s="22" t="n"/>
      <c r="E1310" s="23" t="n"/>
    </row>
    <row r="1311">
      <c r="A1311" s="24" t="n"/>
      <c r="B1311" s="25" t="n"/>
      <c r="C1311" s="25" t="n"/>
      <c r="D1311" s="26" t="n"/>
      <c r="E1311" s="27" t="n"/>
    </row>
    <row r="1312">
      <c r="A1312" s="20" t="n"/>
      <c r="B1312" s="21" t="n"/>
      <c r="C1312" s="21" t="n"/>
      <c r="D1312" s="22" t="n"/>
      <c r="E1312" s="23" t="n"/>
    </row>
    <row r="1313">
      <c r="A1313" s="24" t="n"/>
      <c r="B1313" s="25" t="n"/>
      <c r="C1313" s="25" t="n"/>
      <c r="D1313" s="26" t="n"/>
      <c r="E1313" s="27" t="n"/>
    </row>
    <row r="1314">
      <c r="A1314" s="20" t="n"/>
      <c r="B1314" s="21" t="n"/>
      <c r="C1314" s="21" t="n"/>
      <c r="D1314" s="22" t="n"/>
      <c r="E1314" s="23" t="n"/>
    </row>
    <row r="1315">
      <c r="A1315" s="24" t="n"/>
      <c r="B1315" s="25" t="n"/>
      <c r="C1315" s="25" t="n"/>
      <c r="D1315" s="26" t="n"/>
      <c r="E1315" s="27" t="n"/>
    </row>
    <row r="1316">
      <c r="A1316" s="20" t="n"/>
      <c r="B1316" s="21" t="n"/>
      <c r="C1316" s="21" t="n"/>
      <c r="D1316" s="22" t="n"/>
      <c r="E1316" s="23" t="n"/>
    </row>
    <row r="1317">
      <c r="A1317" s="24" t="n"/>
      <c r="B1317" s="25" t="n"/>
      <c r="C1317" s="25" t="n"/>
      <c r="D1317" s="26" t="n"/>
      <c r="E1317" s="27" t="n"/>
    </row>
    <row r="1318">
      <c r="A1318" s="20" t="n"/>
      <c r="B1318" s="21" t="n"/>
      <c r="C1318" s="21" t="n"/>
      <c r="D1318" s="22" t="n"/>
      <c r="E1318" s="23" t="n"/>
    </row>
    <row r="1319">
      <c r="A1319" s="24" t="n"/>
      <c r="B1319" s="25" t="n"/>
      <c r="C1319" s="25" t="n"/>
      <c r="D1319" s="26" t="n"/>
      <c r="E1319" s="27" t="n"/>
    </row>
    <row r="1320">
      <c r="A1320" s="20" t="n"/>
      <c r="B1320" s="21" t="n"/>
      <c r="C1320" s="21" t="n"/>
      <c r="D1320" s="22" t="n"/>
      <c r="E1320" s="23" t="n"/>
    </row>
    <row r="1321">
      <c r="A1321" s="24" t="n"/>
      <c r="B1321" s="25" t="n"/>
      <c r="C1321" s="25" t="n"/>
      <c r="D1321" s="26" t="n"/>
      <c r="E1321" s="27" t="n"/>
    </row>
    <row r="1322">
      <c r="A1322" s="20" t="n"/>
      <c r="B1322" s="21" t="n"/>
      <c r="C1322" s="21" t="n"/>
      <c r="D1322" s="22" t="n"/>
      <c r="E1322" s="23" t="n"/>
    </row>
    <row r="1323">
      <c r="A1323" s="24" t="n"/>
      <c r="B1323" s="25" t="n"/>
      <c r="C1323" s="25" t="n"/>
      <c r="D1323" s="26" t="n"/>
      <c r="E1323" s="27" t="n"/>
    </row>
    <row r="1324">
      <c r="A1324" s="20" t="n"/>
      <c r="B1324" s="21" t="n"/>
      <c r="C1324" s="21" t="n"/>
      <c r="D1324" s="22" t="n"/>
      <c r="E1324" s="23" t="n"/>
    </row>
    <row r="1325">
      <c r="A1325" s="24" t="n"/>
      <c r="B1325" s="25" t="n"/>
      <c r="C1325" s="25" t="n"/>
      <c r="D1325" s="26" t="n"/>
      <c r="E1325" s="27" t="n"/>
    </row>
    <row r="1326">
      <c r="A1326" s="20" t="n"/>
      <c r="B1326" s="21" t="n"/>
      <c r="C1326" s="21" t="n"/>
      <c r="D1326" s="22" t="n"/>
      <c r="E1326" s="23" t="n"/>
    </row>
    <row r="1327">
      <c r="A1327" s="24" t="n"/>
      <c r="B1327" s="25" t="n"/>
      <c r="C1327" s="25" t="n"/>
      <c r="D1327" s="26" t="n"/>
      <c r="E1327" s="27" t="n"/>
    </row>
    <row r="1328">
      <c r="A1328" s="20" t="n"/>
      <c r="B1328" s="21" t="n"/>
      <c r="C1328" s="21" t="n"/>
      <c r="D1328" s="22" t="n"/>
      <c r="E1328" s="23" t="n"/>
    </row>
    <row r="1329">
      <c r="A1329" s="24" t="n"/>
      <c r="B1329" s="25" t="n"/>
      <c r="C1329" s="25" t="n"/>
      <c r="D1329" s="26" t="n"/>
      <c r="E1329" s="27" t="n"/>
    </row>
    <row r="1330">
      <c r="A1330" s="20" t="n"/>
      <c r="B1330" s="21" t="n"/>
      <c r="C1330" s="21" t="n"/>
      <c r="D1330" s="22" t="n"/>
      <c r="E1330" s="23" t="n"/>
    </row>
    <row r="1331">
      <c r="A1331" s="24" t="n"/>
      <c r="B1331" s="25" t="n"/>
      <c r="C1331" s="25" t="n"/>
      <c r="D1331" s="26" t="n"/>
      <c r="E1331" s="27" t="n"/>
    </row>
    <row r="1332">
      <c r="A1332" s="20" t="n"/>
      <c r="B1332" s="21" t="n"/>
      <c r="C1332" s="21" t="n"/>
      <c r="D1332" s="22" t="n"/>
      <c r="E1332" s="23" t="n"/>
    </row>
    <row r="1333">
      <c r="A1333" s="24" t="n"/>
      <c r="B1333" s="25" t="n"/>
      <c r="C1333" s="25" t="n"/>
      <c r="D1333" s="26" t="n"/>
      <c r="E1333" s="27" t="n"/>
    </row>
    <row r="1334">
      <c r="A1334" s="20" t="n"/>
      <c r="B1334" s="21" t="n"/>
      <c r="C1334" s="21" t="n"/>
      <c r="D1334" s="22" t="n"/>
      <c r="E1334" s="23" t="n"/>
    </row>
    <row r="1335">
      <c r="A1335" s="24" t="n"/>
      <c r="B1335" s="25" t="n"/>
      <c r="C1335" s="25" t="n"/>
      <c r="D1335" s="26" t="n"/>
      <c r="E1335" s="27" t="n"/>
    </row>
    <row r="1336">
      <c r="A1336" s="20" t="n"/>
      <c r="B1336" s="21" t="n"/>
      <c r="C1336" s="21" t="n"/>
      <c r="D1336" s="22" t="n"/>
      <c r="E1336" s="23" t="n"/>
    </row>
    <row r="1337">
      <c r="A1337" s="24" t="n"/>
      <c r="B1337" s="25" t="n"/>
      <c r="C1337" s="25" t="n"/>
      <c r="D1337" s="26" t="n"/>
      <c r="E1337" s="27" t="n"/>
    </row>
    <row r="1338">
      <c r="A1338" s="20" t="n"/>
      <c r="B1338" s="21" t="n"/>
      <c r="C1338" s="21" t="n"/>
      <c r="D1338" s="22" t="n"/>
      <c r="E1338" s="23" t="n"/>
    </row>
    <row r="1339">
      <c r="A1339" s="24" t="n"/>
      <c r="B1339" s="25" t="n"/>
      <c r="C1339" s="25" t="n"/>
      <c r="D1339" s="26" t="n"/>
      <c r="E1339" s="27" t="n"/>
    </row>
    <row r="1340">
      <c r="A1340" s="20" t="n"/>
      <c r="B1340" s="21" t="n"/>
      <c r="C1340" s="21" t="n"/>
      <c r="D1340" s="22" t="n"/>
      <c r="E1340" s="23" t="n"/>
    </row>
    <row r="1341">
      <c r="A1341" s="24" t="n"/>
      <c r="B1341" s="25" t="n"/>
      <c r="C1341" s="25" t="n"/>
      <c r="D1341" s="26" t="n"/>
      <c r="E1341" s="27" t="n"/>
    </row>
    <row r="1342">
      <c r="A1342" s="20" t="n"/>
      <c r="B1342" s="21" t="n"/>
      <c r="C1342" s="21" t="n"/>
      <c r="D1342" s="22" t="n"/>
      <c r="E1342" s="23" t="n"/>
    </row>
    <row r="1343">
      <c r="A1343" s="24" t="n"/>
      <c r="B1343" s="25" t="n"/>
      <c r="C1343" s="25" t="n"/>
      <c r="D1343" s="26" t="n"/>
      <c r="E1343" s="27" t="n"/>
    </row>
    <row r="1344">
      <c r="A1344" s="20" t="n"/>
      <c r="B1344" s="21" t="n"/>
      <c r="C1344" s="21" t="n"/>
      <c r="D1344" s="22" t="n"/>
      <c r="E1344" s="23" t="n"/>
    </row>
    <row r="1345">
      <c r="A1345" s="24" t="n"/>
      <c r="B1345" s="25" t="n"/>
      <c r="C1345" s="25" t="n"/>
      <c r="D1345" s="26" t="n"/>
      <c r="E1345" s="27" t="n"/>
    </row>
    <row r="1346">
      <c r="A1346" s="20" t="n"/>
      <c r="B1346" s="21" t="n"/>
      <c r="C1346" s="21" t="n"/>
      <c r="D1346" s="22" t="n"/>
      <c r="E1346" s="23" t="n"/>
    </row>
    <row r="1347">
      <c r="A1347" s="24" t="n"/>
      <c r="B1347" s="25" t="n"/>
      <c r="C1347" s="25" t="n"/>
      <c r="D1347" s="26" t="n"/>
      <c r="E1347" s="27" t="n"/>
    </row>
    <row r="1348">
      <c r="A1348" s="20" t="n"/>
      <c r="B1348" s="21" t="n"/>
      <c r="C1348" s="21" t="n"/>
      <c r="D1348" s="22" t="n"/>
      <c r="E1348" s="23" t="n"/>
    </row>
    <row r="1349">
      <c r="A1349" s="24" t="n"/>
      <c r="B1349" s="25" t="n"/>
      <c r="C1349" s="25" t="n"/>
      <c r="D1349" s="26" t="n"/>
      <c r="E1349" s="27" t="n"/>
    </row>
    <row r="1350">
      <c r="A1350" s="20" t="n"/>
      <c r="B1350" s="21" t="n"/>
      <c r="C1350" s="21" t="n"/>
      <c r="D1350" s="22" t="n"/>
      <c r="E1350" s="23" t="n"/>
    </row>
    <row r="1351">
      <c r="A1351" s="24" t="n"/>
      <c r="B1351" s="25" t="n"/>
      <c r="C1351" s="25" t="n"/>
      <c r="D1351" s="26" t="n"/>
      <c r="E1351" s="27" t="n"/>
    </row>
    <row r="1352">
      <c r="A1352" s="20" t="n"/>
      <c r="B1352" s="21" t="n"/>
      <c r="C1352" s="21" t="n"/>
      <c r="D1352" s="22" t="n"/>
      <c r="E1352" s="23" t="n"/>
    </row>
    <row r="1353">
      <c r="A1353" s="24" t="n"/>
      <c r="B1353" s="25" t="n"/>
      <c r="C1353" s="25" t="n"/>
      <c r="D1353" s="26" t="n"/>
      <c r="E1353" s="27" t="n"/>
    </row>
    <row r="1354">
      <c r="A1354" s="20" t="n"/>
      <c r="B1354" s="21" t="n"/>
      <c r="C1354" s="21" t="n"/>
      <c r="D1354" s="22" t="n"/>
      <c r="E1354" s="23" t="n"/>
    </row>
    <row r="1355">
      <c r="A1355" s="24" t="n"/>
      <c r="B1355" s="25" t="n"/>
      <c r="C1355" s="25" t="n"/>
      <c r="D1355" s="26" t="n"/>
      <c r="E1355" s="27" t="n"/>
    </row>
    <row r="1356">
      <c r="A1356" s="20" t="n"/>
      <c r="B1356" s="21" t="n"/>
      <c r="C1356" s="21" t="n"/>
      <c r="D1356" s="22" t="n"/>
      <c r="E1356" s="23" t="n"/>
    </row>
    <row r="1357">
      <c r="A1357" s="24" t="n"/>
      <c r="B1357" s="25" t="n"/>
      <c r="C1357" s="25" t="n"/>
      <c r="D1357" s="26" t="n"/>
      <c r="E1357" s="27" t="n"/>
    </row>
    <row r="1358">
      <c r="A1358" s="20" t="n"/>
      <c r="B1358" s="21" t="n"/>
      <c r="C1358" s="21" t="n"/>
      <c r="D1358" s="22" t="n"/>
      <c r="E1358" s="23" t="n"/>
    </row>
    <row r="1359">
      <c r="A1359" s="24" t="n"/>
      <c r="B1359" s="25" t="n"/>
      <c r="C1359" s="25" t="n"/>
      <c r="D1359" s="26" t="n"/>
      <c r="E1359" s="27" t="n"/>
    </row>
    <row r="1360">
      <c r="A1360" s="20" t="n"/>
      <c r="B1360" s="21" t="n"/>
      <c r="C1360" s="21" t="n"/>
      <c r="D1360" s="22" t="n"/>
      <c r="E1360" s="23" t="n"/>
    </row>
    <row r="1361">
      <c r="A1361" s="24" t="n"/>
      <c r="B1361" s="25" t="n"/>
      <c r="C1361" s="25" t="n"/>
      <c r="D1361" s="26" t="n"/>
      <c r="E1361" s="27" t="n"/>
    </row>
    <row r="1362">
      <c r="A1362" s="20" t="n"/>
      <c r="B1362" s="21" t="n"/>
      <c r="C1362" s="21" t="n"/>
      <c r="D1362" s="22" t="n"/>
      <c r="E1362" s="23" t="n"/>
    </row>
    <row r="1363">
      <c r="A1363" s="24" t="n"/>
      <c r="B1363" s="25" t="n"/>
      <c r="C1363" s="25" t="n"/>
      <c r="D1363" s="26" t="n"/>
      <c r="E1363" s="27" t="n"/>
    </row>
    <row r="1364">
      <c r="A1364" s="20" t="n"/>
      <c r="B1364" s="21" t="n"/>
      <c r="C1364" s="21" t="n"/>
      <c r="D1364" s="22" t="n"/>
      <c r="E1364" s="23" t="n"/>
    </row>
    <row r="1365">
      <c r="A1365" s="24" t="n"/>
      <c r="B1365" s="25" t="n"/>
      <c r="C1365" s="25" t="n"/>
      <c r="D1365" s="26" t="n"/>
      <c r="E1365" s="27" t="n"/>
    </row>
    <row r="1366">
      <c r="A1366" s="20" t="n"/>
      <c r="B1366" s="21" t="n"/>
      <c r="C1366" s="21" t="n"/>
      <c r="D1366" s="22" t="n"/>
      <c r="E1366" s="23" t="n"/>
    </row>
    <row r="1367">
      <c r="A1367" s="24" t="n"/>
      <c r="B1367" s="25" t="n"/>
      <c r="C1367" s="25" t="n"/>
      <c r="D1367" s="26" t="n"/>
      <c r="E1367" s="27" t="n"/>
    </row>
    <row r="1368">
      <c r="A1368" s="20" t="n"/>
      <c r="B1368" s="21" t="n"/>
      <c r="C1368" s="21" t="n"/>
      <c r="D1368" s="22" t="n"/>
      <c r="E1368" s="23" t="n"/>
    </row>
    <row r="1369">
      <c r="A1369" s="24" t="n"/>
      <c r="B1369" s="25" t="n"/>
      <c r="C1369" s="25" t="n"/>
      <c r="D1369" s="26" t="n"/>
      <c r="E1369" s="27" t="n"/>
    </row>
    <row r="1370">
      <c r="A1370" s="20" t="n"/>
      <c r="B1370" s="21" t="n"/>
      <c r="C1370" s="21" t="n"/>
      <c r="D1370" s="22" t="n"/>
      <c r="E1370" s="23" t="n"/>
    </row>
    <row r="1371">
      <c r="A1371" s="24" t="n"/>
      <c r="B1371" s="25" t="n"/>
      <c r="C1371" s="25" t="n"/>
      <c r="D1371" s="26" t="n"/>
      <c r="E1371" s="27" t="n"/>
    </row>
    <row r="1372">
      <c r="A1372" s="20" t="n"/>
      <c r="B1372" s="21" t="n"/>
      <c r="C1372" s="21" t="n"/>
      <c r="D1372" s="22" t="n"/>
      <c r="E1372" s="23" t="n"/>
    </row>
    <row r="1373">
      <c r="A1373" s="24" t="n"/>
      <c r="B1373" s="25" t="n"/>
      <c r="C1373" s="25" t="n"/>
      <c r="D1373" s="26" t="n"/>
      <c r="E1373" s="27" t="n"/>
    </row>
    <row r="1374">
      <c r="A1374" s="20" t="n"/>
      <c r="B1374" s="21" t="n"/>
      <c r="C1374" s="21" t="n"/>
      <c r="D1374" s="22" t="n"/>
      <c r="E1374" s="23" t="n"/>
    </row>
    <row r="1375">
      <c r="A1375" s="24" t="n"/>
      <c r="B1375" s="25" t="n"/>
      <c r="C1375" s="25" t="n"/>
      <c r="D1375" s="26" t="n"/>
      <c r="E1375" s="27" t="n"/>
    </row>
    <row r="1376">
      <c r="A1376" s="20" t="n"/>
      <c r="B1376" s="21" t="n"/>
      <c r="C1376" s="21" t="n"/>
      <c r="D1376" s="22" t="n"/>
      <c r="E1376" s="23" t="n"/>
    </row>
    <row r="1377">
      <c r="A1377" s="24" t="n"/>
      <c r="B1377" s="25" t="n"/>
      <c r="C1377" s="25" t="n"/>
      <c r="D1377" s="26" t="n"/>
      <c r="E1377" s="27" t="n"/>
    </row>
    <row r="1378">
      <c r="A1378" s="20" t="n"/>
      <c r="B1378" s="21" t="n"/>
      <c r="C1378" s="21" t="n"/>
      <c r="D1378" s="22" t="n"/>
      <c r="E1378" s="23" t="n"/>
    </row>
    <row r="1379">
      <c r="A1379" s="24" t="n"/>
      <c r="B1379" s="25" t="n"/>
      <c r="C1379" s="25" t="n"/>
      <c r="D1379" s="26" t="n"/>
      <c r="E1379" s="27" t="n"/>
    </row>
    <row r="1380">
      <c r="A1380" s="20" t="n"/>
      <c r="B1380" s="21" t="n"/>
      <c r="C1380" s="21" t="n"/>
      <c r="D1380" s="22" t="n"/>
      <c r="E1380" s="23" t="n"/>
    </row>
    <row r="1381">
      <c r="A1381" s="24" t="n"/>
      <c r="B1381" s="25" t="n"/>
      <c r="C1381" s="25" t="n"/>
      <c r="D1381" s="26" t="n"/>
      <c r="E1381" s="27" t="n"/>
    </row>
    <row r="1382">
      <c r="A1382" s="20" t="n"/>
      <c r="B1382" s="21" t="n"/>
      <c r="C1382" s="21" t="n"/>
      <c r="D1382" s="22" t="n"/>
      <c r="E1382" s="23" t="n"/>
    </row>
    <row r="1383">
      <c r="A1383" s="24" t="n"/>
      <c r="B1383" s="25" t="n"/>
      <c r="C1383" s="25" t="n"/>
      <c r="D1383" s="26" t="n"/>
      <c r="E1383" s="27" t="n"/>
    </row>
    <row r="1384">
      <c r="A1384" s="20" t="n"/>
      <c r="B1384" s="21" t="n"/>
      <c r="C1384" s="21" t="n"/>
      <c r="D1384" s="22" t="n"/>
      <c r="E1384" s="23" t="n"/>
    </row>
    <row r="1385">
      <c r="A1385" s="24" t="n"/>
      <c r="B1385" s="25" t="n"/>
      <c r="C1385" s="25" t="n"/>
      <c r="D1385" s="26" t="n"/>
      <c r="E1385" s="27" t="n"/>
    </row>
    <row r="1386">
      <c r="A1386" s="20" t="n"/>
      <c r="B1386" s="21" t="n"/>
      <c r="C1386" s="21" t="n"/>
      <c r="D1386" s="22" t="n"/>
      <c r="E1386" s="23" t="n"/>
    </row>
    <row r="1387">
      <c r="A1387" s="24" t="n"/>
      <c r="B1387" s="25" t="n"/>
      <c r="C1387" s="25" t="n"/>
      <c r="D1387" s="26" t="n"/>
      <c r="E1387" s="27" t="n"/>
    </row>
    <row r="1388">
      <c r="A1388" s="20" t="n"/>
      <c r="B1388" s="21" t="n"/>
      <c r="C1388" s="21" t="n"/>
      <c r="D1388" s="22" t="n"/>
      <c r="E1388" s="23" t="n"/>
    </row>
    <row r="1389">
      <c r="A1389" s="24" t="n"/>
      <c r="B1389" s="25" t="n"/>
      <c r="C1389" s="25" t="n"/>
      <c r="D1389" s="26" t="n"/>
      <c r="E1389" s="27" t="n"/>
    </row>
    <row r="1390">
      <c r="A1390" s="20" t="n"/>
      <c r="B1390" s="21" t="n"/>
      <c r="C1390" s="21" t="n"/>
      <c r="D1390" s="22" t="n"/>
      <c r="E1390" s="23" t="n"/>
    </row>
    <row r="1391">
      <c r="A1391" s="24" t="n"/>
      <c r="B1391" s="25" t="n"/>
      <c r="C1391" s="25" t="n"/>
      <c r="D1391" s="26" t="n"/>
      <c r="E1391" s="27" t="n"/>
    </row>
    <row r="1392">
      <c r="A1392" s="20" t="n"/>
      <c r="B1392" s="21" t="n"/>
      <c r="C1392" s="21" t="n"/>
      <c r="D1392" s="22" t="n"/>
      <c r="E1392" s="23" t="n"/>
    </row>
    <row r="1393">
      <c r="A1393" s="24" t="n"/>
      <c r="B1393" s="25" t="n"/>
      <c r="C1393" s="25" t="n"/>
      <c r="D1393" s="26" t="n"/>
      <c r="E1393" s="27" t="n"/>
    </row>
    <row r="1394">
      <c r="A1394" s="20" t="n"/>
      <c r="B1394" s="21" t="n"/>
      <c r="C1394" s="21" t="n"/>
      <c r="D1394" s="22" t="n"/>
      <c r="E1394" s="23" t="n"/>
    </row>
    <row r="1395">
      <c r="A1395" s="24" t="n"/>
      <c r="B1395" s="25" t="n"/>
      <c r="C1395" s="25" t="n"/>
      <c r="D1395" s="26" t="n"/>
      <c r="E1395" s="27" t="n"/>
    </row>
    <row r="1396">
      <c r="A1396" s="20" t="n"/>
      <c r="B1396" s="21" t="n"/>
      <c r="C1396" s="21" t="n"/>
      <c r="D1396" s="22" t="n"/>
      <c r="E1396" s="23" t="n"/>
    </row>
    <row r="1397">
      <c r="A1397" s="24" t="n"/>
      <c r="B1397" s="25" t="n"/>
      <c r="C1397" s="25" t="n"/>
      <c r="D1397" s="26" t="n"/>
      <c r="E1397" s="27" t="n"/>
    </row>
    <row r="1398">
      <c r="A1398" s="20" t="n"/>
      <c r="B1398" s="21" t="n"/>
      <c r="C1398" s="21" t="n"/>
      <c r="D1398" s="22" t="n"/>
      <c r="E1398" s="23" t="n"/>
    </row>
    <row r="1399">
      <c r="A1399" s="24" t="n"/>
      <c r="B1399" s="25" t="n"/>
      <c r="C1399" s="25" t="n"/>
      <c r="D1399" s="26" t="n"/>
      <c r="E1399" s="27" t="n"/>
    </row>
    <row r="1400">
      <c r="A1400" s="20" t="n"/>
      <c r="B1400" s="21" t="n"/>
      <c r="C1400" s="21" t="n"/>
      <c r="D1400" s="22" t="n"/>
      <c r="E1400" s="23" t="n"/>
    </row>
    <row r="1401">
      <c r="A1401" s="24" t="n"/>
      <c r="B1401" s="25" t="n"/>
      <c r="C1401" s="25" t="n"/>
      <c r="D1401" s="26" t="n"/>
      <c r="E1401" s="27" t="n"/>
    </row>
    <row r="1402">
      <c r="A1402" s="20" t="n"/>
      <c r="B1402" s="21" t="n"/>
      <c r="C1402" s="21" t="n"/>
      <c r="D1402" s="22" t="n"/>
      <c r="E1402" s="23" t="n"/>
    </row>
    <row r="1403">
      <c r="A1403" s="24" t="n"/>
      <c r="B1403" s="25" t="n"/>
      <c r="C1403" s="25" t="n"/>
      <c r="D1403" s="26" t="n"/>
      <c r="E1403" s="27" t="n"/>
    </row>
    <row r="1404">
      <c r="A1404" s="20" t="n"/>
      <c r="B1404" s="21" t="n"/>
      <c r="C1404" s="21" t="n"/>
      <c r="D1404" s="22" t="n"/>
      <c r="E1404" s="23" t="n"/>
    </row>
    <row r="1405">
      <c r="A1405" s="24" t="n"/>
      <c r="B1405" s="25" t="n"/>
      <c r="C1405" s="25" t="n"/>
      <c r="D1405" s="26" t="n"/>
      <c r="E1405" s="27" t="n"/>
    </row>
    <row r="1406">
      <c r="A1406" s="20" t="n"/>
      <c r="B1406" s="21" t="n"/>
      <c r="C1406" s="21" t="n"/>
      <c r="D1406" s="22" t="n"/>
      <c r="E1406" s="23" t="n"/>
    </row>
    <row r="1407">
      <c r="A1407" s="24" t="n"/>
      <c r="B1407" s="25" t="n"/>
      <c r="C1407" s="25" t="n"/>
      <c r="D1407" s="26" t="n"/>
      <c r="E1407" s="27" t="n"/>
    </row>
    <row r="1408">
      <c r="A1408" s="20" t="n"/>
      <c r="B1408" s="21" t="n"/>
      <c r="C1408" s="21" t="n"/>
      <c r="D1408" s="22" t="n"/>
      <c r="E1408" s="23" t="n"/>
    </row>
    <row r="1409">
      <c r="A1409" s="24" t="n"/>
      <c r="B1409" s="25" t="n"/>
      <c r="C1409" s="25" t="n"/>
      <c r="D1409" s="26" t="n"/>
      <c r="E1409" s="27" t="n"/>
    </row>
    <row r="1410">
      <c r="A1410" s="20" t="n"/>
      <c r="B1410" s="21" t="n"/>
      <c r="C1410" s="21" t="n"/>
      <c r="D1410" s="22" t="n"/>
      <c r="E1410" s="23" t="n"/>
    </row>
    <row r="1411">
      <c r="A1411" s="24" t="n"/>
      <c r="B1411" s="25" t="n"/>
      <c r="C1411" s="25" t="n"/>
      <c r="D1411" s="26" t="n"/>
      <c r="E1411" s="27" t="n"/>
    </row>
    <row r="1412">
      <c r="A1412" s="20" t="n"/>
      <c r="B1412" s="21" t="n"/>
      <c r="C1412" s="21" t="n"/>
      <c r="D1412" s="22" t="n"/>
      <c r="E1412" s="23" t="n"/>
    </row>
    <row r="1413">
      <c r="A1413" s="24" t="n"/>
      <c r="B1413" s="25" t="n"/>
      <c r="C1413" s="25" t="n"/>
      <c r="D1413" s="26" t="n"/>
      <c r="E1413" s="27" t="n"/>
    </row>
    <row r="1414">
      <c r="A1414" s="20" t="n"/>
      <c r="B1414" s="21" t="n"/>
      <c r="C1414" s="21" t="n"/>
      <c r="D1414" s="22" t="n"/>
      <c r="E1414" s="23" t="n"/>
    </row>
    <row r="1415">
      <c r="A1415" s="24" t="n"/>
      <c r="B1415" s="25" t="n"/>
      <c r="C1415" s="25" t="n"/>
      <c r="D1415" s="26" t="n"/>
      <c r="E1415" s="27" t="n"/>
    </row>
    <row r="1416">
      <c r="A1416" s="20" t="n"/>
      <c r="B1416" s="21" t="n"/>
      <c r="C1416" s="21" t="n"/>
      <c r="D1416" s="22" t="n"/>
      <c r="E1416" s="23" t="n"/>
    </row>
    <row r="1417">
      <c r="A1417" s="24" t="n"/>
      <c r="B1417" s="25" t="n"/>
      <c r="C1417" s="25" t="n"/>
      <c r="D1417" s="26" t="n"/>
      <c r="E1417" s="27" t="n"/>
    </row>
    <row r="1418">
      <c r="A1418" s="20" t="n"/>
      <c r="B1418" s="21" t="n"/>
      <c r="C1418" s="21" t="n"/>
      <c r="D1418" s="22" t="n"/>
      <c r="E1418" s="23" t="n"/>
    </row>
    <row r="1419">
      <c r="A1419" s="24" t="n"/>
      <c r="B1419" s="25" t="n"/>
      <c r="C1419" s="25" t="n"/>
      <c r="D1419" s="26" t="n"/>
      <c r="E1419" s="27" t="n"/>
    </row>
    <row r="1420">
      <c r="A1420" s="20" t="n"/>
      <c r="B1420" s="21" t="n"/>
      <c r="C1420" s="21" t="n"/>
      <c r="D1420" s="22" t="n"/>
      <c r="E1420" s="23" t="n"/>
    </row>
    <row r="1421">
      <c r="A1421" s="24" t="n"/>
      <c r="B1421" s="25" t="n"/>
      <c r="C1421" s="25" t="n"/>
      <c r="D1421" s="26" t="n"/>
      <c r="E1421" s="27" t="n"/>
    </row>
    <row r="1422">
      <c r="A1422" s="20" t="n"/>
      <c r="B1422" s="21" t="n"/>
      <c r="C1422" s="21" t="n"/>
      <c r="D1422" s="22" t="n"/>
      <c r="E1422" s="23" t="n"/>
    </row>
    <row r="1423">
      <c r="A1423" s="24" t="n"/>
      <c r="B1423" s="25" t="n"/>
      <c r="C1423" s="25" t="n"/>
      <c r="D1423" s="26" t="n"/>
      <c r="E1423" s="27" t="n"/>
    </row>
    <row r="1424">
      <c r="A1424" s="20" t="n"/>
      <c r="B1424" s="21" t="n"/>
      <c r="C1424" s="21" t="n"/>
      <c r="D1424" s="22" t="n"/>
      <c r="E1424" s="23" t="n"/>
    </row>
    <row r="1425">
      <c r="A1425" s="24" t="n"/>
      <c r="B1425" s="25" t="n"/>
      <c r="C1425" s="25" t="n"/>
      <c r="D1425" s="26" t="n"/>
      <c r="E1425" s="27" t="n"/>
    </row>
    <row r="1426">
      <c r="A1426" s="20" t="n"/>
      <c r="B1426" s="21" t="n"/>
      <c r="C1426" s="21" t="n"/>
      <c r="D1426" s="22" t="n"/>
      <c r="E1426" s="23" t="n"/>
    </row>
    <row r="1427">
      <c r="A1427" s="24" t="n"/>
      <c r="B1427" s="25" t="n"/>
      <c r="C1427" s="25" t="n"/>
      <c r="D1427" s="26" t="n"/>
      <c r="E1427" s="27" t="n"/>
    </row>
    <row r="1428">
      <c r="A1428" s="20" t="n"/>
      <c r="B1428" s="21" t="n"/>
      <c r="C1428" s="21" t="n"/>
      <c r="D1428" s="22" t="n"/>
      <c r="E1428" s="23" t="n"/>
    </row>
    <row r="1429">
      <c r="A1429" s="24" t="n"/>
      <c r="B1429" s="25" t="n"/>
      <c r="C1429" s="25" t="n"/>
      <c r="D1429" s="26" t="n"/>
      <c r="E1429" s="27" t="n"/>
    </row>
    <row r="1430">
      <c r="A1430" s="20" t="n"/>
      <c r="B1430" s="21" t="n"/>
      <c r="C1430" s="21" t="n"/>
      <c r="D1430" s="22" t="n"/>
      <c r="E1430" s="23" t="n"/>
    </row>
    <row r="1431">
      <c r="A1431" s="24" t="n"/>
      <c r="B1431" s="25" t="n"/>
      <c r="C1431" s="25" t="n"/>
      <c r="D1431" s="26" t="n"/>
      <c r="E1431" s="27" t="n"/>
    </row>
    <row r="1432">
      <c r="A1432" s="20" t="n"/>
      <c r="B1432" s="21" t="n"/>
      <c r="C1432" s="21" t="n"/>
      <c r="D1432" s="22" t="n"/>
      <c r="E1432" s="23" t="n"/>
    </row>
    <row r="1433">
      <c r="A1433" s="24" t="n"/>
      <c r="B1433" s="25" t="n"/>
      <c r="C1433" s="25" t="n"/>
      <c r="D1433" s="26" t="n"/>
      <c r="E1433" s="27" t="n"/>
    </row>
    <row r="1434">
      <c r="A1434" s="20" t="n"/>
      <c r="B1434" s="21" t="n"/>
      <c r="C1434" s="21" t="n"/>
      <c r="D1434" s="22" t="n"/>
      <c r="E1434" s="23" t="n"/>
    </row>
    <row r="1435">
      <c r="A1435" s="24" t="n"/>
      <c r="B1435" s="25" t="n"/>
      <c r="C1435" s="25" t="n"/>
      <c r="D1435" s="26" t="n"/>
      <c r="E1435" s="27" t="n"/>
    </row>
    <row r="1436">
      <c r="A1436" s="20" t="n"/>
      <c r="B1436" s="21" t="n"/>
      <c r="C1436" s="21" t="n"/>
      <c r="D1436" s="22" t="n"/>
      <c r="E1436" s="23" t="n"/>
    </row>
    <row r="1437">
      <c r="A1437" s="24" t="n"/>
      <c r="B1437" s="25" t="n"/>
      <c r="C1437" s="25" t="n"/>
      <c r="D1437" s="26" t="n"/>
      <c r="E1437" s="27" t="n"/>
    </row>
    <row r="1438">
      <c r="A1438" s="20" t="n"/>
      <c r="B1438" s="21" t="n"/>
      <c r="C1438" s="21" t="n"/>
      <c r="D1438" s="22" t="n"/>
      <c r="E1438" s="23" t="n"/>
    </row>
    <row r="1439">
      <c r="A1439" s="24" t="n"/>
      <c r="B1439" s="25" t="n"/>
      <c r="C1439" s="25" t="n"/>
      <c r="D1439" s="26" t="n"/>
      <c r="E1439" s="27" t="n"/>
    </row>
    <row r="1440">
      <c r="A1440" s="20" t="n"/>
      <c r="B1440" s="21" t="n"/>
      <c r="C1440" s="21" t="n"/>
      <c r="D1440" s="22" t="n"/>
      <c r="E1440" s="23" t="n"/>
    </row>
    <row r="1441">
      <c r="A1441" s="24" t="n"/>
      <c r="B1441" s="25" t="n"/>
      <c r="C1441" s="25" t="n"/>
      <c r="D1441" s="26" t="n"/>
      <c r="E1441" s="27" t="n"/>
    </row>
    <row r="1442">
      <c r="A1442" s="20" t="n"/>
      <c r="B1442" s="21" t="n"/>
      <c r="C1442" s="21" t="n"/>
      <c r="D1442" s="22" t="n"/>
      <c r="E1442" s="23" t="n"/>
    </row>
    <row r="1443">
      <c r="A1443" s="24" t="n"/>
      <c r="B1443" s="25" t="n"/>
      <c r="C1443" s="25" t="n"/>
      <c r="D1443" s="26" t="n"/>
      <c r="E1443" s="27" t="n"/>
    </row>
    <row r="1444">
      <c r="A1444" s="20" t="n"/>
      <c r="B1444" s="21" t="n"/>
      <c r="C1444" s="21" t="n"/>
      <c r="D1444" s="22" t="n"/>
      <c r="E1444" s="23" t="n"/>
    </row>
    <row r="1445">
      <c r="A1445" s="24" t="n"/>
      <c r="B1445" s="25" t="n"/>
      <c r="C1445" s="25" t="n"/>
      <c r="D1445" s="26" t="n"/>
      <c r="E1445" s="27" t="n"/>
    </row>
    <row r="1446">
      <c r="A1446" s="20" t="n"/>
      <c r="B1446" s="21" t="n"/>
      <c r="C1446" s="21" t="n"/>
      <c r="D1446" s="22" t="n"/>
      <c r="E1446" s="23" t="n"/>
    </row>
    <row r="1447">
      <c r="A1447" s="24" t="n"/>
      <c r="B1447" s="25" t="n"/>
      <c r="C1447" s="25" t="n"/>
      <c r="D1447" s="26" t="n"/>
      <c r="E1447" s="27" t="n"/>
    </row>
    <row r="1448">
      <c r="A1448" s="20" t="n"/>
      <c r="B1448" s="21" t="n"/>
      <c r="C1448" s="21" t="n"/>
      <c r="D1448" s="22" t="n"/>
      <c r="E1448" s="23" t="n"/>
    </row>
    <row r="1449">
      <c r="A1449" s="24" t="n"/>
      <c r="B1449" s="25" t="n"/>
      <c r="C1449" s="25" t="n"/>
      <c r="D1449" s="26" t="n"/>
      <c r="E1449" s="27" t="n"/>
    </row>
    <row r="1450">
      <c r="A1450" s="20" t="n"/>
      <c r="B1450" s="21" t="n"/>
      <c r="C1450" s="21" t="n"/>
      <c r="D1450" s="22" t="n"/>
      <c r="E1450" s="23" t="n"/>
    </row>
    <row r="1451">
      <c r="A1451" s="24" t="n"/>
      <c r="B1451" s="25" t="n"/>
      <c r="C1451" s="25" t="n"/>
      <c r="D1451" s="26" t="n"/>
      <c r="E1451" s="27" t="n"/>
    </row>
    <row r="1452">
      <c r="A1452" s="20" t="n"/>
      <c r="B1452" s="21" t="n"/>
      <c r="C1452" s="21" t="n"/>
      <c r="D1452" s="22" t="n"/>
      <c r="E1452" s="23" t="n"/>
    </row>
    <row r="1453">
      <c r="A1453" s="24" t="n"/>
      <c r="B1453" s="25" t="n"/>
      <c r="C1453" s="25" t="n"/>
      <c r="D1453" s="26" t="n"/>
      <c r="E1453" s="27" t="n"/>
    </row>
    <row r="1454">
      <c r="A1454" s="20" t="n"/>
      <c r="B1454" s="21" t="n"/>
      <c r="C1454" s="21" t="n"/>
      <c r="D1454" s="22" t="n"/>
      <c r="E1454" s="23" t="n"/>
    </row>
    <row r="1455">
      <c r="A1455" s="24" t="n"/>
      <c r="B1455" s="25" t="n"/>
      <c r="C1455" s="25" t="n"/>
      <c r="D1455" s="26" t="n"/>
      <c r="E1455" s="27" t="n"/>
    </row>
    <row r="1456">
      <c r="A1456" s="20" t="n"/>
      <c r="B1456" s="21" t="n"/>
      <c r="C1456" s="21" t="n"/>
      <c r="D1456" s="22" t="n"/>
      <c r="E1456" s="23" t="n"/>
    </row>
    <row r="1457">
      <c r="A1457" s="24" t="n"/>
      <c r="B1457" s="25" t="n"/>
      <c r="C1457" s="25" t="n"/>
      <c r="D1457" s="26" t="n"/>
      <c r="E1457" s="27" t="n"/>
    </row>
    <row r="1458">
      <c r="A1458" s="20" t="n"/>
      <c r="B1458" s="21" t="n"/>
      <c r="C1458" s="21" t="n"/>
      <c r="D1458" s="22" t="n"/>
      <c r="E1458" s="23" t="n"/>
    </row>
    <row r="1459">
      <c r="A1459" s="24" t="n"/>
      <c r="B1459" s="25" t="n"/>
      <c r="C1459" s="25" t="n"/>
      <c r="D1459" s="26" t="n"/>
      <c r="E1459" s="27" t="n"/>
    </row>
    <row r="1460">
      <c r="A1460" s="20" t="n"/>
      <c r="B1460" s="21" t="n"/>
      <c r="C1460" s="21" t="n"/>
      <c r="D1460" s="22" t="n"/>
      <c r="E1460" s="23" t="n"/>
    </row>
    <row r="1461">
      <c r="A1461" s="24" t="n"/>
      <c r="B1461" s="25" t="n"/>
      <c r="C1461" s="25" t="n"/>
      <c r="D1461" s="26" t="n"/>
      <c r="E1461" s="27" t="n"/>
    </row>
    <row r="1462">
      <c r="A1462" s="20" t="n"/>
      <c r="B1462" s="21" t="n"/>
      <c r="C1462" s="21" t="n"/>
      <c r="D1462" s="22" t="n"/>
      <c r="E1462" s="23" t="n"/>
    </row>
    <row r="1463">
      <c r="A1463" s="24" t="n"/>
      <c r="B1463" s="25" t="n"/>
      <c r="C1463" s="25" t="n"/>
      <c r="D1463" s="26" t="n"/>
      <c r="E1463" s="27" t="n"/>
    </row>
    <row r="1464">
      <c r="A1464" s="20" t="n"/>
      <c r="B1464" s="21" t="n"/>
      <c r="C1464" s="21" t="n"/>
      <c r="D1464" s="22" t="n"/>
      <c r="E1464" s="23" t="n"/>
    </row>
    <row r="1465">
      <c r="A1465" s="24" t="n"/>
      <c r="B1465" s="25" t="n"/>
      <c r="C1465" s="25" t="n"/>
      <c r="D1465" s="26" t="n"/>
      <c r="E1465" s="27" t="n"/>
    </row>
    <row r="1466">
      <c r="A1466" s="20" t="n"/>
      <c r="B1466" s="21" t="n"/>
      <c r="C1466" s="21" t="n"/>
      <c r="D1466" s="22" t="n"/>
      <c r="E1466" s="23" t="n"/>
    </row>
    <row r="1467">
      <c r="A1467" s="24" t="n"/>
      <c r="B1467" s="25" t="n"/>
      <c r="C1467" s="25" t="n"/>
      <c r="D1467" s="26" t="n"/>
      <c r="E1467" s="27" t="n"/>
    </row>
    <row r="1468">
      <c r="A1468" s="20" t="n"/>
      <c r="B1468" s="21" t="n"/>
      <c r="C1468" s="21" t="n"/>
      <c r="D1468" s="22" t="n"/>
      <c r="E1468" s="23" t="n"/>
    </row>
    <row r="1469">
      <c r="A1469" s="24" t="n"/>
      <c r="B1469" s="25" t="n"/>
      <c r="C1469" s="25" t="n"/>
      <c r="D1469" s="26" t="n"/>
      <c r="E1469" s="27" t="n"/>
    </row>
    <row r="1470">
      <c r="A1470" s="20" t="n"/>
      <c r="B1470" s="21" t="n"/>
      <c r="C1470" s="21" t="n"/>
      <c r="D1470" s="22" t="n"/>
      <c r="E1470" s="23" t="n"/>
    </row>
    <row r="1471">
      <c r="A1471" s="24" t="n"/>
      <c r="B1471" s="25" t="n"/>
      <c r="C1471" s="25" t="n"/>
      <c r="D1471" s="26" t="n"/>
      <c r="E1471" s="27" t="n"/>
    </row>
    <row r="1472">
      <c r="A1472" s="20" t="n"/>
      <c r="B1472" s="21" t="n"/>
      <c r="C1472" s="21" t="n"/>
      <c r="D1472" s="22" t="n"/>
      <c r="E1472" s="23" t="n"/>
    </row>
    <row r="1473">
      <c r="A1473" s="24" t="n"/>
      <c r="B1473" s="25" t="n"/>
      <c r="C1473" s="25" t="n"/>
      <c r="D1473" s="26" t="n"/>
      <c r="E1473" s="27" t="n"/>
    </row>
    <row r="1474">
      <c r="A1474" s="20" t="n"/>
      <c r="B1474" s="21" t="n"/>
      <c r="C1474" s="21" t="n"/>
      <c r="D1474" s="22" t="n"/>
      <c r="E1474" s="23" t="n"/>
    </row>
    <row r="1475">
      <c r="A1475" s="24" t="n"/>
      <c r="B1475" s="25" t="n"/>
      <c r="C1475" s="25" t="n"/>
      <c r="D1475" s="26" t="n"/>
      <c r="E1475" s="27" t="n"/>
    </row>
    <row r="1476">
      <c r="A1476" s="20" t="n"/>
      <c r="B1476" s="21" t="n"/>
      <c r="C1476" s="21" t="n"/>
      <c r="D1476" s="22" t="n"/>
      <c r="E1476" s="23" t="n"/>
    </row>
    <row r="1477">
      <c r="A1477" s="24" t="n"/>
      <c r="B1477" s="25" t="n"/>
      <c r="C1477" s="25" t="n"/>
      <c r="D1477" s="26" t="n"/>
      <c r="E1477" s="27" t="n"/>
    </row>
    <row r="1478">
      <c r="A1478" s="20" t="n"/>
      <c r="B1478" s="21" t="n"/>
      <c r="C1478" s="21" t="n"/>
      <c r="D1478" s="22" t="n"/>
      <c r="E1478" s="23" t="n"/>
    </row>
    <row r="1479">
      <c r="A1479" s="24" t="n"/>
      <c r="B1479" s="25" t="n"/>
      <c r="C1479" s="25" t="n"/>
      <c r="D1479" s="26" t="n"/>
      <c r="E1479" s="27" t="n"/>
    </row>
    <row r="1480">
      <c r="A1480" s="20" t="n"/>
      <c r="B1480" s="21" t="n"/>
      <c r="C1480" s="21" t="n"/>
      <c r="D1480" s="22" t="n"/>
      <c r="E1480" s="23" t="n"/>
    </row>
    <row r="1481">
      <c r="A1481" s="24" t="n"/>
      <c r="B1481" s="25" t="n"/>
      <c r="C1481" s="25" t="n"/>
      <c r="D1481" s="26" t="n"/>
      <c r="E1481" s="27" t="n"/>
    </row>
    <row r="1482">
      <c r="A1482" s="20" t="n"/>
      <c r="B1482" s="21" t="n"/>
      <c r="C1482" s="21" t="n"/>
      <c r="D1482" s="22" t="n"/>
      <c r="E1482" s="23" t="n"/>
    </row>
    <row r="1483">
      <c r="A1483" s="24" t="n"/>
      <c r="B1483" s="25" t="n"/>
      <c r="C1483" s="25" t="n"/>
      <c r="D1483" s="26" t="n"/>
      <c r="E1483" s="27" t="n"/>
    </row>
    <row r="1484">
      <c r="A1484" s="20" t="n"/>
      <c r="B1484" s="21" t="n"/>
      <c r="C1484" s="21" t="n"/>
      <c r="D1484" s="22" t="n"/>
      <c r="E1484" s="23" t="n"/>
    </row>
    <row r="1485">
      <c r="A1485" s="24" t="n"/>
      <c r="B1485" s="25" t="n"/>
      <c r="C1485" s="25" t="n"/>
      <c r="D1485" s="26" t="n"/>
      <c r="E1485" s="27" t="n"/>
    </row>
    <row r="1486">
      <c r="A1486" s="20" t="n"/>
      <c r="B1486" s="21" t="n"/>
      <c r="C1486" s="21" t="n"/>
      <c r="D1486" s="22" t="n"/>
      <c r="E1486" s="23" t="n"/>
    </row>
    <row r="1487">
      <c r="A1487" s="24" t="n"/>
      <c r="B1487" s="25" t="n"/>
      <c r="C1487" s="25" t="n"/>
      <c r="D1487" s="26" t="n"/>
      <c r="E1487" s="27" t="n"/>
    </row>
    <row r="1488">
      <c r="A1488" s="20" t="n"/>
      <c r="B1488" s="21" t="n"/>
      <c r="C1488" s="21" t="n"/>
      <c r="D1488" s="22" t="n"/>
      <c r="E1488" s="23" t="n"/>
    </row>
    <row r="1489">
      <c r="A1489" s="24" t="n"/>
      <c r="B1489" s="25" t="n"/>
      <c r="C1489" s="25" t="n"/>
      <c r="D1489" s="26" t="n"/>
      <c r="E1489" s="27" t="n"/>
    </row>
    <row r="1490">
      <c r="A1490" s="20" t="n"/>
      <c r="B1490" s="21" t="n"/>
      <c r="C1490" s="21" t="n"/>
      <c r="D1490" s="22" t="n"/>
      <c r="E1490" s="23" t="n"/>
    </row>
    <row r="1491">
      <c r="A1491" s="24" t="n"/>
      <c r="B1491" s="25" t="n"/>
      <c r="C1491" s="25" t="n"/>
      <c r="D1491" s="26" t="n"/>
      <c r="E1491" s="27" t="n"/>
    </row>
    <row r="1492">
      <c r="A1492" s="20" t="n"/>
      <c r="B1492" s="21" t="n"/>
      <c r="C1492" s="21" t="n"/>
      <c r="D1492" s="22" t="n"/>
      <c r="E1492" s="23" t="n"/>
    </row>
    <row r="1493">
      <c r="A1493" s="24" t="n"/>
      <c r="B1493" s="25" t="n"/>
      <c r="C1493" s="25" t="n"/>
      <c r="D1493" s="26" t="n"/>
      <c r="E1493" s="27" t="n"/>
    </row>
    <row r="1494">
      <c r="A1494" s="20" t="n"/>
      <c r="B1494" s="21" t="n"/>
      <c r="C1494" s="21" t="n"/>
      <c r="D1494" s="22" t="n"/>
      <c r="E1494" s="23" t="n"/>
    </row>
    <row r="1495">
      <c r="A1495" s="24" t="n"/>
      <c r="B1495" s="25" t="n"/>
      <c r="C1495" s="25" t="n"/>
      <c r="D1495" s="26" t="n"/>
      <c r="E1495" s="27" t="n"/>
    </row>
    <row r="1496">
      <c r="A1496" s="20" t="n"/>
      <c r="B1496" s="21" t="n"/>
      <c r="C1496" s="21" t="n"/>
      <c r="D1496" s="22" t="n"/>
      <c r="E1496" s="23" t="n"/>
    </row>
    <row r="1497">
      <c r="A1497" s="24" t="n"/>
      <c r="B1497" s="25" t="n"/>
      <c r="C1497" s="25" t="n"/>
      <c r="D1497" s="26" t="n"/>
      <c r="E1497" s="27" t="n"/>
    </row>
    <row r="1498">
      <c r="A1498" s="20" t="n"/>
      <c r="B1498" s="21" t="n"/>
      <c r="C1498" s="21" t="n"/>
      <c r="D1498" s="22" t="n"/>
      <c r="E1498" s="23" t="n"/>
    </row>
    <row r="1499">
      <c r="A1499" s="24" t="n"/>
      <c r="B1499" s="25" t="n"/>
      <c r="C1499" s="25" t="n"/>
      <c r="D1499" s="26" t="n"/>
      <c r="E1499" s="27" t="n"/>
    </row>
    <row r="1500">
      <c r="A1500" s="20" t="n"/>
      <c r="B1500" s="21" t="n"/>
      <c r="C1500" s="21" t="n"/>
      <c r="D1500" s="22" t="n"/>
      <c r="E1500" s="23" t="n"/>
    </row>
    <row r="1501">
      <c r="A1501" s="24" t="n"/>
      <c r="B1501" s="25" t="n"/>
      <c r="C1501" s="25" t="n"/>
      <c r="D1501" s="26" t="n"/>
      <c r="E1501" s="27" t="n"/>
    </row>
    <row r="1502">
      <c r="A1502" s="20" t="n"/>
      <c r="B1502" s="21" t="n"/>
      <c r="C1502" s="21" t="n"/>
      <c r="D1502" s="22" t="n"/>
      <c r="E1502" s="23" t="n"/>
    </row>
    <row r="1503">
      <c r="A1503" s="24" t="n"/>
      <c r="B1503" s="25" t="n"/>
      <c r="C1503" s="25" t="n"/>
      <c r="D1503" s="26" t="n"/>
      <c r="E1503" s="27" t="n"/>
    </row>
    <row r="1504">
      <c r="A1504" s="20" t="n"/>
      <c r="B1504" s="21" t="n"/>
      <c r="C1504" s="21" t="n"/>
      <c r="D1504" s="22" t="n"/>
      <c r="E1504" s="23" t="n"/>
    </row>
    <row r="1505">
      <c r="A1505" s="24" t="n"/>
      <c r="B1505" s="25" t="n"/>
      <c r="C1505" s="25" t="n"/>
      <c r="D1505" s="26" t="n"/>
      <c r="E1505" s="27" t="n"/>
    </row>
    <row r="1506">
      <c r="A1506" s="20" t="n"/>
      <c r="B1506" s="21" t="n"/>
      <c r="C1506" s="21" t="n"/>
      <c r="D1506" s="22" t="n"/>
      <c r="E1506" s="23" t="n"/>
    </row>
    <row r="1507">
      <c r="A1507" s="24" t="n"/>
      <c r="B1507" s="25" t="n"/>
      <c r="C1507" s="25" t="n"/>
      <c r="D1507" s="26" t="n"/>
      <c r="E1507" s="27" t="n"/>
    </row>
    <row r="1508">
      <c r="A1508" s="20" t="n"/>
      <c r="B1508" s="21" t="n"/>
      <c r="C1508" s="21" t="n"/>
      <c r="D1508" s="22" t="n"/>
      <c r="E1508" s="23" t="n"/>
    </row>
    <row r="1509">
      <c r="A1509" s="24" t="n"/>
      <c r="B1509" s="25" t="n"/>
      <c r="C1509" s="25" t="n"/>
      <c r="D1509" s="26" t="n"/>
      <c r="E1509" s="27" t="n"/>
    </row>
    <row r="1510">
      <c r="A1510" s="20" t="n"/>
      <c r="B1510" s="21" t="n"/>
      <c r="C1510" s="21" t="n"/>
      <c r="D1510" s="22" t="n"/>
      <c r="E1510" s="23" t="n"/>
    </row>
    <row r="1511">
      <c r="A1511" s="24" t="n"/>
      <c r="B1511" s="25" t="n"/>
      <c r="C1511" s="25" t="n"/>
      <c r="D1511" s="26" t="n"/>
      <c r="E1511" s="27" t="n"/>
    </row>
    <row r="1512">
      <c r="A1512" s="20" t="n"/>
      <c r="B1512" s="21" t="n"/>
      <c r="C1512" s="21" t="n"/>
      <c r="D1512" s="22" t="n"/>
      <c r="E1512" s="23" t="n"/>
    </row>
    <row r="1513">
      <c r="A1513" s="24" t="n"/>
      <c r="B1513" s="25" t="n"/>
      <c r="C1513" s="25" t="n"/>
      <c r="D1513" s="26" t="n"/>
      <c r="E1513" s="27" t="n"/>
    </row>
    <row r="1514">
      <c r="A1514" s="20" t="n"/>
      <c r="B1514" s="21" t="n"/>
      <c r="C1514" s="21" t="n"/>
      <c r="D1514" s="22" t="n"/>
      <c r="E1514" s="23" t="n"/>
    </row>
    <row r="1515">
      <c r="A1515" s="24" t="n"/>
      <c r="B1515" s="25" t="n"/>
      <c r="C1515" s="25" t="n"/>
      <c r="D1515" s="26" t="n"/>
      <c r="E1515" s="27" t="n"/>
    </row>
    <row r="1516">
      <c r="A1516" s="20" t="n"/>
      <c r="B1516" s="21" t="n"/>
      <c r="C1516" s="21" t="n"/>
      <c r="D1516" s="22" t="n"/>
      <c r="E1516" s="23" t="n"/>
    </row>
    <row r="1517">
      <c r="A1517" s="24" t="n"/>
      <c r="B1517" s="25" t="n"/>
      <c r="C1517" s="25" t="n"/>
      <c r="D1517" s="26" t="n"/>
      <c r="E1517" s="27" t="n"/>
    </row>
    <row r="1518">
      <c r="A1518" s="20" t="n"/>
      <c r="B1518" s="21" t="n"/>
      <c r="C1518" s="21" t="n"/>
      <c r="D1518" s="22" t="n"/>
      <c r="E1518" s="23" t="n"/>
    </row>
    <row r="1519">
      <c r="A1519" s="24" t="n"/>
      <c r="B1519" s="25" t="n"/>
      <c r="C1519" s="25" t="n"/>
      <c r="D1519" s="26" t="n"/>
      <c r="E1519" s="27" t="n"/>
    </row>
    <row r="1520">
      <c r="A1520" s="20" t="n"/>
      <c r="B1520" s="21" t="n"/>
      <c r="C1520" s="21" t="n"/>
      <c r="D1520" s="22" t="n"/>
      <c r="E1520" s="23" t="n"/>
    </row>
    <row r="1521">
      <c r="A1521" s="24" t="n"/>
      <c r="B1521" s="25" t="n"/>
      <c r="C1521" s="25" t="n"/>
      <c r="D1521" s="26" t="n"/>
      <c r="E1521" s="27" t="n"/>
    </row>
    <row r="1522">
      <c r="A1522" s="20" t="n"/>
      <c r="B1522" s="21" t="n"/>
      <c r="C1522" s="21" t="n"/>
      <c r="D1522" s="22" t="n"/>
      <c r="E1522" s="23" t="n"/>
    </row>
    <row r="1523">
      <c r="A1523" s="24" t="n"/>
      <c r="B1523" s="25" t="n"/>
      <c r="C1523" s="25" t="n"/>
      <c r="D1523" s="26" t="n"/>
      <c r="E1523" s="27" t="n"/>
    </row>
    <row r="1524">
      <c r="A1524" s="20" t="n"/>
      <c r="B1524" s="21" t="n"/>
      <c r="C1524" s="21" t="n"/>
      <c r="D1524" s="22" t="n"/>
      <c r="E1524" s="23" t="n"/>
    </row>
    <row r="1525">
      <c r="A1525" s="24" t="n"/>
      <c r="B1525" s="25" t="n"/>
      <c r="C1525" s="25" t="n"/>
      <c r="D1525" s="26" t="n"/>
      <c r="E1525" s="27" t="n"/>
    </row>
    <row r="1526">
      <c r="A1526" s="20" t="n"/>
      <c r="B1526" s="21" t="n"/>
      <c r="C1526" s="21" t="n"/>
      <c r="D1526" s="22" t="n"/>
      <c r="E1526" s="23" t="n"/>
    </row>
    <row r="1527">
      <c r="A1527" s="24" t="n"/>
      <c r="B1527" s="25" t="n"/>
      <c r="C1527" s="25" t="n"/>
      <c r="D1527" s="26" t="n"/>
      <c r="E1527" s="27" t="n"/>
    </row>
    <row r="1528">
      <c r="A1528" s="20" t="n"/>
      <c r="B1528" s="21" t="n"/>
      <c r="C1528" s="21" t="n"/>
      <c r="D1528" s="22" t="n"/>
      <c r="E1528" s="23" t="n"/>
    </row>
    <row r="1529">
      <c r="A1529" s="24" t="n"/>
      <c r="B1529" s="25" t="n"/>
      <c r="C1529" s="25" t="n"/>
      <c r="D1529" s="26" t="n"/>
      <c r="E1529" s="27" t="n"/>
    </row>
    <row r="1530">
      <c r="A1530" s="20" t="n"/>
      <c r="B1530" s="21" t="n"/>
      <c r="C1530" s="21" t="n"/>
      <c r="D1530" s="22" t="n"/>
      <c r="E1530" s="23" t="n"/>
    </row>
    <row r="1531">
      <c r="A1531" s="24" t="n"/>
      <c r="B1531" s="25" t="n"/>
      <c r="C1531" s="25" t="n"/>
      <c r="D1531" s="26" t="n"/>
      <c r="E1531" s="27" t="n"/>
    </row>
    <row r="1532">
      <c r="A1532" s="20" t="n"/>
      <c r="B1532" s="21" t="n"/>
      <c r="C1532" s="21" t="n"/>
      <c r="D1532" s="22" t="n"/>
      <c r="E1532" s="23" t="n"/>
    </row>
    <row r="1533">
      <c r="A1533" s="24" t="n"/>
      <c r="B1533" s="25" t="n"/>
      <c r="C1533" s="25" t="n"/>
      <c r="D1533" s="26" t="n"/>
      <c r="E1533" s="27" t="n"/>
    </row>
    <row r="1534">
      <c r="A1534" s="20" t="n"/>
      <c r="B1534" s="21" t="n"/>
      <c r="C1534" s="21" t="n"/>
      <c r="D1534" s="22" t="n"/>
      <c r="E1534" s="23" t="n"/>
    </row>
    <row r="1535">
      <c r="A1535" s="24" t="n"/>
      <c r="B1535" s="25" t="n"/>
      <c r="C1535" s="25" t="n"/>
      <c r="D1535" s="26" t="n"/>
      <c r="E1535" s="27" t="n"/>
    </row>
    <row r="1536">
      <c r="A1536" s="20" t="n"/>
      <c r="B1536" s="21" t="n"/>
      <c r="C1536" s="21" t="n"/>
      <c r="D1536" s="22" t="n"/>
      <c r="E1536" s="23" t="n"/>
    </row>
    <row r="1537">
      <c r="A1537" s="24" t="n"/>
      <c r="B1537" s="25" t="n"/>
      <c r="C1537" s="25" t="n"/>
      <c r="D1537" s="26" t="n"/>
      <c r="E1537" s="27" t="n"/>
    </row>
    <row r="1538">
      <c r="A1538" s="20" t="n"/>
      <c r="B1538" s="21" t="n"/>
      <c r="C1538" s="21" t="n"/>
      <c r="D1538" s="22" t="n"/>
      <c r="E1538" s="23" t="n"/>
    </row>
    <row r="1539">
      <c r="A1539" s="24" t="n"/>
      <c r="B1539" s="25" t="n"/>
      <c r="C1539" s="25" t="n"/>
      <c r="D1539" s="26" t="n"/>
      <c r="E1539" s="27" t="n"/>
    </row>
    <row r="1540">
      <c r="A1540" s="20" t="n"/>
      <c r="B1540" s="21" t="n"/>
      <c r="C1540" s="21" t="n"/>
      <c r="D1540" s="22" t="n"/>
      <c r="E1540" s="23" t="n"/>
    </row>
    <row r="1541">
      <c r="A1541" s="24" t="n"/>
      <c r="B1541" s="25" t="n"/>
      <c r="C1541" s="25" t="n"/>
      <c r="D1541" s="26" t="n"/>
      <c r="E1541" s="27" t="n"/>
    </row>
    <row r="1542">
      <c r="A1542" s="20" t="n"/>
      <c r="B1542" s="21" t="n"/>
      <c r="C1542" s="21" t="n"/>
      <c r="D1542" s="22" t="n"/>
      <c r="E1542" s="23" t="n"/>
    </row>
    <row r="1543">
      <c r="A1543" s="24" t="n"/>
      <c r="B1543" s="25" t="n"/>
      <c r="C1543" s="25" t="n"/>
      <c r="D1543" s="26" t="n"/>
      <c r="E1543" s="27" t="n"/>
    </row>
    <row r="1544">
      <c r="A1544" s="20" t="n"/>
      <c r="B1544" s="21" t="n"/>
      <c r="C1544" s="21" t="n"/>
      <c r="D1544" s="22" t="n"/>
      <c r="E1544" s="23" t="n"/>
    </row>
    <row r="1545">
      <c r="A1545" s="24" t="n"/>
      <c r="B1545" s="25" t="n"/>
      <c r="C1545" s="25" t="n"/>
      <c r="D1545" s="26" t="n"/>
      <c r="E1545" s="27" t="n"/>
    </row>
    <row r="1546">
      <c r="A1546" s="20" t="n"/>
      <c r="B1546" s="21" t="n"/>
      <c r="C1546" s="21" t="n"/>
      <c r="D1546" s="22" t="n"/>
      <c r="E1546" s="23" t="n"/>
    </row>
    <row r="1547">
      <c r="A1547" s="24" t="n"/>
      <c r="B1547" s="25" t="n"/>
      <c r="C1547" s="25" t="n"/>
      <c r="D1547" s="26" t="n"/>
      <c r="E1547" s="27" t="n"/>
    </row>
    <row r="1548">
      <c r="A1548" s="20" t="n"/>
      <c r="B1548" s="21" t="n"/>
      <c r="C1548" s="21" t="n"/>
      <c r="D1548" s="22" t="n"/>
      <c r="E1548" s="23" t="n"/>
    </row>
    <row r="1549">
      <c r="A1549" s="24" t="n"/>
      <c r="B1549" s="25" t="n"/>
      <c r="C1549" s="25" t="n"/>
      <c r="D1549" s="26" t="n"/>
      <c r="E1549" s="27" t="n"/>
    </row>
    <row r="1550">
      <c r="A1550" s="20" t="n"/>
      <c r="B1550" s="21" t="n"/>
      <c r="C1550" s="21" t="n"/>
      <c r="D1550" s="22" t="n"/>
      <c r="E1550" s="23" t="n"/>
    </row>
    <row r="1551">
      <c r="A1551" s="24" t="n"/>
      <c r="B1551" s="25" t="n"/>
      <c r="C1551" s="25" t="n"/>
      <c r="D1551" s="26" t="n"/>
      <c r="E1551" s="27" t="n"/>
    </row>
    <row r="1552">
      <c r="A1552" s="20" t="n"/>
      <c r="B1552" s="21" t="n"/>
      <c r="C1552" s="21" t="n"/>
      <c r="D1552" s="22" t="n"/>
      <c r="E1552" s="23" t="n"/>
    </row>
    <row r="1553">
      <c r="A1553" s="24" t="n"/>
      <c r="B1553" s="25" t="n"/>
      <c r="C1553" s="25" t="n"/>
      <c r="D1553" s="26" t="n"/>
      <c r="E1553" s="27" t="n"/>
    </row>
    <row r="1554">
      <c r="A1554" s="20" t="n"/>
      <c r="B1554" s="21" t="n"/>
      <c r="C1554" s="21" t="n"/>
      <c r="D1554" s="22" t="n"/>
      <c r="E1554" s="23" t="n"/>
    </row>
    <row r="1555">
      <c r="A1555" s="24" t="n"/>
      <c r="B1555" s="25" t="n"/>
      <c r="C1555" s="25" t="n"/>
      <c r="D1555" s="26" t="n"/>
      <c r="E1555" s="27" t="n"/>
    </row>
    <row r="1556">
      <c r="A1556" s="20" t="n"/>
      <c r="B1556" s="21" t="n"/>
      <c r="C1556" s="21" t="n"/>
      <c r="D1556" s="22" t="n"/>
      <c r="E1556" s="23" t="n"/>
    </row>
    <row r="1557">
      <c r="A1557" s="24" t="n"/>
      <c r="B1557" s="25" t="n"/>
      <c r="C1557" s="25" t="n"/>
      <c r="D1557" s="26" t="n"/>
      <c r="E1557" s="27" t="n"/>
    </row>
    <row r="1558">
      <c r="A1558" s="20" t="n"/>
      <c r="B1558" s="21" t="n"/>
      <c r="C1558" s="21" t="n"/>
      <c r="D1558" s="22" t="n"/>
      <c r="E1558" s="23" t="n"/>
    </row>
    <row r="1559">
      <c r="A1559" s="24" t="n"/>
      <c r="B1559" s="25" t="n"/>
      <c r="C1559" s="25" t="n"/>
      <c r="D1559" s="26" t="n"/>
      <c r="E1559" s="27" t="n"/>
    </row>
    <row r="1560">
      <c r="A1560" s="20" t="n"/>
      <c r="B1560" s="21" t="n"/>
      <c r="C1560" s="21" t="n"/>
      <c r="D1560" s="22" t="n"/>
      <c r="E1560" s="23" t="n"/>
    </row>
    <row r="1561">
      <c r="A1561" s="24" t="n"/>
      <c r="B1561" s="25" t="n"/>
      <c r="C1561" s="25" t="n"/>
      <c r="D1561" s="26" t="n"/>
      <c r="E1561" s="27" t="n"/>
    </row>
    <row r="1562">
      <c r="A1562" s="20" t="n"/>
      <c r="B1562" s="21" t="n"/>
      <c r="C1562" s="21" t="n"/>
      <c r="D1562" s="22" t="n"/>
      <c r="E1562" s="23" t="n"/>
    </row>
    <row r="1563">
      <c r="A1563" s="24" t="n"/>
      <c r="B1563" s="25" t="n"/>
      <c r="C1563" s="25" t="n"/>
      <c r="D1563" s="26" t="n"/>
      <c r="E1563" s="27" t="n"/>
    </row>
    <row r="1564">
      <c r="A1564" s="20" t="n"/>
      <c r="B1564" s="21" t="n"/>
      <c r="C1564" s="21" t="n"/>
      <c r="D1564" s="22" t="n"/>
      <c r="E1564" s="23" t="n"/>
    </row>
    <row r="1565">
      <c r="A1565" s="24" t="n"/>
      <c r="B1565" s="25" t="n"/>
      <c r="C1565" s="25" t="n"/>
      <c r="D1565" s="26" t="n"/>
      <c r="E1565" s="27" t="n"/>
    </row>
    <row r="1566">
      <c r="A1566" s="20" t="n"/>
      <c r="B1566" s="21" t="n"/>
      <c r="C1566" s="21" t="n"/>
      <c r="D1566" s="22" t="n"/>
      <c r="E1566" s="23" t="n"/>
    </row>
    <row r="1567">
      <c r="A1567" s="24" t="n"/>
      <c r="B1567" s="25" t="n"/>
      <c r="C1567" s="25" t="n"/>
      <c r="D1567" s="26" t="n"/>
      <c r="E1567" s="27" t="n"/>
    </row>
    <row r="1568">
      <c r="A1568" s="20" t="n"/>
      <c r="B1568" s="21" t="n"/>
      <c r="C1568" s="21" t="n"/>
      <c r="D1568" s="22" t="n"/>
      <c r="E1568" s="23" t="n"/>
    </row>
    <row r="1569">
      <c r="A1569" s="24" t="n"/>
      <c r="B1569" s="25" t="n"/>
      <c r="C1569" s="25" t="n"/>
      <c r="D1569" s="26" t="n"/>
      <c r="E1569" s="27" t="n"/>
    </row>
    <row r="1570">
      <c r="A1570" s="20" t="n"/>
      <c r="B1570" s="21" t="n"/>
      <c r="C1570" s="21" t="n"/>
      <c r="D1570" s="22" t="n"/>
      <c r="E1570" s="23" t="n"/>
    </row>
    <row r="1571">
      <c r="A1571" s="24" t="n"/>
      <c r="B1571" s="25" t="n"/>
      <c r="C1571" s="25" t="n"/>
      <c r="D1571" s="26" t="n"/>
      <c r="E1571" s="27" t="n"/>
    </row>
    <row r="1572">
      <c r="A1572" s="20" t="n"/>
      <c r="B1572" s="21" t="n"/>
      <c r="C1572" s="21" t="n"/>
      <c r="D1572" s="22" t="n"/>
      <c r="E1572" s="23" t="n"/>
    </row>
    <row r="1573">
      <c r="A1573" s="24" t="n"/>
      <c r="B1573" s="25" t="n"/>
      <c r="C1573" s="25" t="n"/>
      <c r="D1573" s="26" t="n"/>
      <c r="E1573" s="27" t="n"/>
    </row>
    <row r="1574">
      <c r="A1574" s="20" t="n"/>
      <c r="B1574" s="21" t="n"/>
      <c r="C1574" s="21" t="n"/>
      <c r="D1574" s="22" t="n"/>
      <c r="E1574" s="23" t="n"/>
    </row>
    <row r="1575">
      <c r="A1575" s="24" t="n"/>
      <c r="B1575" s="25" t="n"/>
      <c r="C1575" s="25" t="n"/>
      <c r="D1575" s="26" t="n"/>
      <c r="E1575" s="27" t="n"/>
    </row>
    <row r="1576">
      <c r="A1576" s="20" t="n"/>
      <c r="B1576" s="21" t="n"/>
      <c r="C1576" s="21" t="n"/>
      <c r="D1576" s="22" t="n"/>
      <c r="E1576" s="23" t="n"/>
    </row>
    <row r="1577">
      <c r="A1577" s="24" t="n"/>
      <c r="B1577" s="25" t="n"/>
      <c r="C1577" s="25" t="n"/>
      <c r="D1577" s="26" t="n"/>
      <c r="E1577" s="27" t="n"/>
    </row>
    <row r="1578">
      <c r="A1578" s="20" t="n"/>
      <c r="B1578" s="21" t="n"/>
      <c r="C1578" s="21" t="n"/>
      <c r="D1578" s="22" t="n"/>
      <c r="E1578" s="23" t="n"/>
    </row>
    <row r="1579">
      <c r="A1579" s="24" t="n"/>
      <c r="B1579" s="25" t="n"/>
      <c r="C1579" s="25" t="n"/>
      <c r="D1579" s="26" t="n"/>
      <c r="E1579" s="27" t="n"/>
    </row>
    <row r="1580">
      <c r="A1580" s="20" t="n"/>
      <c r="B1580" s="21" t="n"/>
      <c r="C1580" s="21" t="n"/>
      <c r="D1580" s="22" t="n"/>
      <c r="E1580" s="23" t="n"/>
    </row>
    <row r="1581">
      <c r="A1581" s="24" t="n"/>
      <c r="B1581" s="25" t="n"/>
      <c r="C1581" s="25" t="n"/>
      <c r="D1581" s="26" t="n"/>
      <c r="E1581" s="27" t="n"/>
    </row>
    <row r="1582">
      <c r="A1582" s="20" t="n"/>
      <c r="B1582" s="21" t="n"/>
      <c r="C1582" s="21" t="n"/>
      <c r="D1582" s="22" t="n"/>
      <c r="E1582" s="23" t="n"/>
    </row>
    <row r="1583">
      <c r="A1583" s="24" t="n"/>
      <c r="B1583" s="25" t="n"/>
      <c r="C1583" s="25" t="n"/>
      <c r="D1583" s="26" t="n"/>
      <c r="E1583" s="27" t="n"/>
    </row>
    <row r="1584">
      <c r="A1584" s="20" t="n"/>
      <c r="B1584" s="21" t="n"/>
      <c r="C1584" s="21" t="n"/>
      <c r="D1584" s="22" t="n"/>
      <c r="E1584" s="23" t="n"/>
    </row>
    <row r="1585">
      <c r="A1585" s="24" t="n"/>
      <c r="B1585" s="25" t="n"/>
      <c r="C1585" s="25" t="n"/>
      <c r="D1585" s="26" t="n"/>
      <c r="E1585" s="27" t="n"/>
    </row>
    <row r="1586">
      <c r="A1586" s="20" t="n"/>
      <c r="B1586" s="21" t="n"/>
      <c r="C1586" s="21" t="n"/>
      <c r="D1586" s="22" t="n"/>
      <c r="E1586" s="23" t="n"/>
    </row>
    <row r="1587">
      <c r="A1587" s="24" t="n"/>
      <c r="B1587" s="25" t="n"/>
      <c r="C1587" s="25" t="n"/>
      <c r="D1587" s="26" t="n"/>
      <c r="E1587" s="27" t="n"/>
    </row>
    <row r="1588">
      <c r="A1588" s="20" t="n"/>
      <c r="B1588" s="21" t="n"/>
      <c r="C1588" s="21" t="n"/>
      <c r="D1588" s="22" t="n"/>
      <c r="E1588" s="23" t="n"/>
    </row>
    <row r="1589">
      <c r="A1589" s="24" t="n"/>
      <c r="B1589" s="25" t="n"/>
      <c r="C1589" s="25" t="n"/>
      <c r="D1589" s="26" t="n"/>
      <c r="E1589" s="27" t="n"/>
    </row>
    <row r="1590">
      <c r="A1590" s="20" t="n"/>
      <c r="B1590" s="21" t="n"/>
      <c r="C1590" s="21" t="n"/>
      <c r="D1590" s="22" t="n"/>
      <c r="E1590" s="23" t="n"/>
    </row>
    <row r="1591">
      <c r="A1591" s="24" t="n"/>
      <c r="B1591" s="25" t="n"/>
      <c r="C1591" s="25" t="n"/>
      <c r="D1591" s="26" t="n"/>
      <c r="E1591" s="27" t="n"/>
    </row>
    <row r="1592">
      <c r="A1592" s="20" t="n"/>
      <c r="B1592" s="21" t="n"/>
      <c r="C1592" s="21" t="n"/>
      <c r="D1592" s="22" t="n"/>
      <c r="E1592" s="23" t="n"/>
    </row>
    <row r="1593">
      <c r="A1593" s="24" t="n"/>
      <c r="B1593" s="25" t="n"/>
      <c r="C1593" s="25" t="n"/>
      <c r="D1593" s="26" t="n"/>
      <c r="E1593" s="27" t="n"/>
    </row>
    <row r="1594">
      <c r="A1594" s="20" t="n"/>
      <c r="B1594" s="21" t="n"/>
      <c r="C1594" s="21" t="n"/>
      <c r="D1594" s="22" t="n"/>
      <c r="E1594" s="23" t="n"/>
    </row>
    <row r="1595">
      <c r="A1595" s="24" t="n"/>
      <c r="B1595" s="25" t="n"/>
      <c r="C1595" s="25" t="n"/>
      <c r="D1595" s="26" t="n"/>
      <c r="E1595" s="27" t="n"/>
    </row>
    <row r="1596">
      <c r="A1596" s="20" t="n"/>
      <c r="B1596" s="21" t="n"/>
      <c r="C1596" s="21" t="n"/>
      <c r="D1596" s="22" t="n"/>
      <c r="E1596" s="23" t="n"/>
    </row>
    <row r="1597">
      <c r="A1597" s="24" t="n"/>
      <c r="B1597" s="25" t="n"/>
      <c r="C1597" s="25" t="n"/>
      <c r="D1597" s="26" t="n"/>
      <c r="E1597" s="27" t="n"/>
    </row>
    <row r="1598">
      <c r="A1598" s="20" t="n"/>
      <c r="B1598" s="21" t="n"/>
      <c r="C1598" s="21" t="n"/>
      <c r="D1598" s="22" t="n"/>
      <c r="E1598" s="23" t="n"/>
    </row>
    <row r="1599">
      <c r="A1599" s="24" t="n"/>
      <c r="B1599" s="25" t="n"/>
      <c r="C1599" s="25" t="n"/>
      <c r="D1599" s="26" t="n"/>
      <c r="E1599" s="27" t="n"/>
    </row>
    <row r="1600">
      <c r="A1600" s="20" t="n"/>
      <c r="B1600" s="21" t="n"/>
      <c r="C1600" s="21" t="n"/>
      <c r="D1600" s="22" t="n"/>
      <c r="E1600" s="23" t="n"/>
    </row>
    <row r="1601">
      <c r="A1601" s="24" t="n"/>
      <c r="B1601" s="25" t="n"/>
      <c r="C1601" s="25" t="n"/>
      <c r="D1601" s="26" t="n"/>
      <c r="E1601" s="27" t="n"/>
    </row>
    <row r="1602">
      <c r="A1602" s="20" t="n"/>
      <c r="B1602" s="21" t="n"/>
      <c r="C1602" s="21" t="n"/>
      <c r="D1602" s="22" t="n"/>
      <c r="E1602" s="23" t="n"/>
    </row>
    <row r="1603">
      <c r="A1603" s="24" t="n"/>
      <c r="B1603" s="25" t="n"/>
      <c r="C1603" s="25" t="n"/>
      <c r="D1603" s="26" t="n"/>
      <c r="E1603" s="27" t="n"/>
    </row>
    <row r="1604">
      <c r="A1604" s="20" t="n"/>
      <c r="B1604" s="21" t="n"/>
      <c r="C1604" s="21" t="n"/>
      <c r="D1604" s="22" t="n"/>
      <c r="E1604" s="23" t="n"/>
    </row>
    <row r="1605">
      <c r="A1605" s="24" t="n"/>
      <c r="B1605" s="25" t="n"/>
      <c r="C1605" s="25" t="n"/>
      <c r="D1605" s="26" t="n"/>
      <c r="E1605" s="27" t="n"/>
    </row>
    <row r="1606">
      <c r="A1606" s="20" t="n"/>
      <c r="B1606" s="21" t="n"/>
      <c r="C1606" s="21" t="n"/>
      <c r="D1606" s="22" t="n"/>
      <c r="E1606" s="23" t="n"/>
    </row>
    <row r="1607">
      <c r="A1607" s="24" t="n"/>
      <c r="B1607" s="25" t="n"/>
      <c r="C1607" s="25" t="n"/>
      <c r="D1607" s="26" t="n"/>
      <c r="E1607" s="27" t="n"/>
    </row>
    <row r="1608">
      <c r="A1608" s="20" t="n"/>
      <c r="B1608" s="21" t="n"/>
      <c r="C1608" s="21" t="n"/>
      <c r="D1608" s="22" t="n"/>
      <c r="E1608" s="23" t="n"/>
    </row>
    <row r="1609">
      <c r="A1609" s="24" t="n"/>
      <c r="B1609" s="25" t="n"/>
      <c r="C1609" s="25" t="n"/>
      <c r="D1609" s="26" t="n"/>
      <c r="E1609" s="27" t="n"/>
    </row>
    <row r="1610">
      <c r="A1610" s="20" t="n"/>
      <c r="B1610" s="21" t="n"/>
      <c r="C1610" s="21" t="n"/>
      <c r="D1610" s="22" t="n"/>
      <c r="E1610" s="23" t="n"/>
    </row>
    <row r="1611">
      <c r="A1611" s="24" t="n"/>
      <c r="B1611" s="25" t="n"/>
      <c r="C1611" s="25" t="n"/>
      <c r="D1611" s="26" t="n"/>
      <c r="E1611" s="27" t="n"/>
    </row>
    <row r="1612">
      <c r="A1612" s="20" t="n"/>
      <c r="B1612" s="21" t="n"/>
      <c r="C1612" s="21" t="n"/>
      <c r="D1612" s="22" t="n"/>
      <c r="E1612" s="23" t="n"/>
    </row>
    <row r="1613">
      <c r="A1613" s="24" t="n"/>
      <c r="B1613" s="25" t="n"/>
      <c r="C1613" s="25" t="n"/>
      <c r="D1613" s="26" t="n"/>
      <c r="E1613" s="27" t="n"/>
    </row>
    <row r="1614">
      <c r="A1614" s="20" t="n"/>
      <c r="B1614" s="21" t="n"/>
      <c r="C1614" s="21" t="n"/>
      <c r="D1614" s="22" t="n"/>
      <c r="E1614" s="23" t="n"/>
    </row>
    <row r="1615">
      <c r="A1615" s="24" t="n"/>
      <c r="B1615" s="25" t="n"/>
      <c r="C1615" s="25" t="n"/>
      <c r="D1615" s="26" t="n"/>
      <c r="E1615" s="27" t="n"/>
    </row>
    <row r="1616">
      <c r="A1616" s="20" t="n"/>
      <c r="B1616" s="21" t="n"/>
      <c r="C1616" s="21" t="n"/>
      <c r="D1616" s="22" t="n"/>
      <c r="E1616" s="23" t="n"/>
    </row>
    <row r="1617">
      <c r="A1617" s="24" t="n"/>
      <c r="B1617" s="25" t="n"/>
      <c r="C1617" s="25" t="n"/>
      <c r="D1617" s="26" t="n"/>
      <c r="E1617" s="27" t="n"/>
    </row>
    <row r="1618">
      <c r="A1618" s="20" t="n"/>
      <c r="B1618" s="21" t="n"/>
      <c r="C1618" s="21" t="n"/>
      <c r="D1618" s="22" t="n"/>
      <c r="E1618" s="23" t="n"/>
    </row>
    <row r="1619">
      <c r="A1619" s="24" t="n"/>
      <c r="B1619" s="25" t="n"/>
      <c r="C1619" s="25" t="n"/>
      <c r="D1619" s="26" t="n"/>
      <c r="E1619" s="27" t="n"/>
    </row>
    <row r="1620">
      <c r="A1620" s="20" t="n"/>
      <c r="B1620" s="21" t="n"/>
      <c r="C1620" s="21" t="n"/>
      <c r="D1620" s="22" t="n"/>
      <c r="E1620" s="23" t="n"/>
    </row>
    <row r="1621">
      <c r="A1621" s="24" t="n"/>
      <c r="B1621" s="25" t="n"/>
      <c r="C1621" s="25" t="n"/>
      <c r="D1621" s="26" t="n"/>
      <c r="E1621" s="27" t="n"/>
    </row>
    <row r="1622">
      <c r="A1622" s="20" t="n"/>
      <c r="B1622" s="21" t="n"/>
      <c r="C1622" s="21" t="n"/>
      <c r="D1622" s="22" t="n"/>
      <c r="E1622" s="23" t="n"/>
    </row>
    <row r="1623">
      <c r="A1623" s="24" t="n"/>
      <c r="B1623" s="25" t="n"/>
      <c r="C1623" s="25" t="n"/>
      <c r="D1623" s="26" t="n"/>
      <c r="E1623" s="27" t="n"/>
    </row>
    <row r="1624">
      <c r="A1624" s="20" t="n"/>
      <c r="B1624" s="21" t="n"/>
      <c r="C1624" s="21" t="n"/>
      <c r="D1624" s="22" t="n"/>
      <c r="E1624" s="23" t="n"/>
    </row>
    <row r="1625">
      <c r="A1625" s="24" t="n"/>
      <c r="B1625" s="25" t="n"/>
      <c r="C1625" s="25" t="n"/>
      <c r="D1625" s="26" t="n"/>
      <c r="E1625" s="27" t="n"/>
    </row>
    <row r="1626">
      <c r="A1626" s="20" t="n"/>
      <c r="B1626" s="21" t="n"/>
      <c r="C1626" s="21" t="n"/>
      <c r="D1626" s="22" t="n"/>
      <c r="E1626" s="23" t="n"/>
    </row>
    <row r="1627">
      <c r="A1627" s="24" t="n"/>
      <c r="B1627" s="25" t="n"/>
      <c r="C1627" s="25" t="n"/>
      <c r="D1627" s="26" t="n"/>
      <c r="E1627" s="27" t="n"/>
    </row>
    <row r="1628">
      <c r="A1628" s="20" t="n"/>
      <c r="B1628" s="21" t="n"/>
      <c r="C1628" s="21" t="n"/>
      <c r="D1628" s="22" t="n"/>
      <c r="E1628" s="23" t="n"/>
    </row>
    <row r="1629">
      <c r="A1629" s="24" t="n"/>
      <c r="B1629" s="25" t="n"/>
      <c r="C1629" s="25" t="n"/>
      <c r="D1629" s="26" t="n"/>
      <c r="E1629" s="27" t="n"/>
    </row>
    <row r="1630">
      <c r="A1630" s="20" t="n"/>
      <c r="B1630" s="21" t="n"/>
      <c r="C1630" s="21" t="n"/>
      <c r="D1630" s="22" t="n"/>
      <c r="E1630" s="23" t="n"/>
    </row>
    <row r="1631">
      <c r="A1631" s="24" t="n"/>
      <c r="B1631" s="25" t="n"/>
      <c r="C1631" s="25" t="n"/>
      <c r="D1631" s="26" t="n"/>
      <c r="E1631" s="27" t="n"/>
    </row>
    <row r="1632">
      <c r="A1632" s="20" t="n"/>
      <c r="B1632" s="21" t="n"/>
      <c r="C1632" s="21" t="n"/>
      <c r="D1632" s="22" t="n"/>
      <c r="E1632" s="23" t="n"/>
    </row>
    <row r="1633">
      <c r="A1633" s="24" t="n"/>
      <c r="B1633" s="25" t="n"/>
      <c r="C1633" s="25" t="n"/>
      <c r="D1633" s="26" t="n"/>
      <c r="E1633" s="27" t="n"/>
    </row>
    <row r="1634">
      <c r="A1634" s="20" t="n"/>
      <c r="B1634" s="21" t="n"/>
      <c r="C1634" s="21" t="n"/>
      <c r="D1634" s="22" t="n"/>
      <c r="E1634" s="23" t="n"/>
    </row>
    <row r="1635">
      <c r="A1635" s="24" t="n"/>
      <c r="B1635" s="25" t="n"/>
      <c r="C1635" s="25" t="n"/>
      <c r="D1635" s="26" t="n"/>
      <c r="E1635" s="27" t="n"/>
    </row>
    <row r="1636">
      <c r="A1636" s="20" t="n"/>
      <c r="B1636" s="21" t="n"/>
      <c r="C1636" s="21" t="n"/>
      <c r="D1636" s="22" t="n"/>
      <c r="E1636" s="23" t="n"/>
    </row>
    <row r="1637">
      <c r="A1637" s="24" t="n"/>
      <c r="B1637" s="25" t="n"/>
      <c r="C1637" s="25" t="n"/>
      <c r="D1637" s="26" t="n"/>
      <c r="E1637" s="27" t="n"/>
    </row>
    <row r="1638">
      <c r="A1638" s="20" t="n"/>
      <c r="B1638" s="21" t="n"/>
      <c r="C1638" s="21" t="n"/>
      <c r="D1638" s="22" t="n"/>
      <c r="E1638" s="23" t="n"/>
    </row>
    <row r="1639">
      <c r="A1639" s="24" t="n"/>
      <c r="B1639" s="25" t="n"/>
      <c r="C1639" s="25" t="n"/>
      <c r="D1639" s="26" t="n"/>
      <c r="E1639" s="27" t="n"/>
    </row>
    <row r="1640">
      <c r="A1640" s="20" t="n"/>
      <c r="B1640" s="21" t="n"/>
      <c r="C1640" s="21" t="n"/>
      <c r="D1640" s="22" t="n"/>
      <c r="E1640" s="23" t="n"/>
    </row>
    <row r="1641">
      <c r="A1641" s="24" t="n"/>
      <c r="B1641" s="25" t="n"/>
      <c r="C1641" s="25" t="n"/>
      <c r="D1641" s="26" t="n"/>
      <c r="E1641" s="27" t="n"/>
    </row>
    <row r="1642">
      <c r="A1642" s="20" t="n"/>
      <c r="B1642" s="21" t="n"/>
      <c r="C1642" s="21" t="n"/>
      <c r="D1642" s="22" t="n"/>
      <c r="E1642" s="23" t="n"/>
    </row>
    <row r="1643">
      <c r="A1643" s="24" t="n"/>
      <c r="B1643" s="25" t="n"/>
      <c r="C1643" s="25" t="n"/>
      <c r="D1643" s="26" t="n"/>
      <c r="E1643" s="27" t="n"/>
    </row>
    <row r="1644">
      <c r="A1644" s="20" t="n"/>
      <c r="B1644" s="21" t="n"/>
      <c r="C1644" s="21" t="n"/>
      <c r="D1644" s="22" t="n"/>
      <c r="E1644" s="23" t="n"/>
    </row>
    <row r="1645">
      <c r="A1645" s="24" t="n"/>
      <c r="B1645" s="25" t="n"/>
      <c r="C1645" s="25" t="n"/>
      <c r="D1645" s="26" t="n"/>
      <c r="E1645" s="27" t="n"/>
    </row>
    <row r="1646">
      <c r="A1646" s="20" t="n"/>
      <c r="B1646" s="21" t="n"/>
      <c r="C1646" s="21" t="n"/>
      <c r="D1646" s="22" t="n"/>
      <c r="E1646" s="23" t="n"/>
    </row>
    <row r="1647">
      <c r="A1647" s="24" t="n"/>
      <c r="B1647" s="25" t="n"/>
      <c r="C1647" s="25" t="n"/>
      <c r="D1647" s="26" t="n"/>
      <c r="E1647" s="27" t="n"/>
    </row>
    <row r="1648">
      <c r="A1648" s="20" t="n"/>
      <c r="B1648" s="21" t="n"/>
      <c r="C1648" s="21" t="n"/>
      <c r="D1648" s="22" t="n"/>
      <c r="E1648" s="23" t="n"/>
    </row>
    <row r="1649">
      <c r="A1649" s="24" t="n"/>
      <c r="B1649" s="25" t="n"/>
      <c r="C1649" s="25" t="n"/>
      <c r="D1649" s="26" t="n"/>
      <c r="E1649" s="27" t="n"/>
    </row>
    <row r="1650">
      <c r="A1650" s="20" t="n"/>
      <c r="B1650" s="21" t="n"/>
      <c r="C1650" s="21" t="n"/>
      <c r="D1650" s="22" t="n"/>
      <c r="E1650" s="23" t="n"/>
    </row>
    <row r="1651">
      <c r="A1651" s="24" t="n"/>
      <c r="B1651" s="25" t="n"/>
      <c r="C1651" s="25" t="n"/>
      <c r="D1651" s="26" t="n"/>
      <c r="E1651" s="27" t="n"/>
    </row>
    <row r="1652">
      <c r="A1652" s="20" t="n"/>
      <c r="B1652" s="21" t="n"/>
      <c r="C1652" s="21" t="n"/>
      <c r="D1652" s="22" t="n"/>
      <c r="E1652" s="23" t="n"/>
    </row>
    <row r="1653">
      <c r="A1653" s="24" t="n"/>
      <c r="B1653" s="25" t="n"/>
      <c r="C1653" s="25" t="n"/>
      <c r="D1653" s="26" t="n"/>
      <c r="E1653" s="27" t="n"/>
    </row>
    <row r="1654">
      <c r="A1654" s="20" t="n"/>
      <c r="B1654" s="21" t="n"/>
      <c r="C1654" s="21" t="n"/>
      <c r="D1654" s="22" t="n"/>
      <c r="E1654" s="23" t="n"/>
    </row>
    <row r="1655">
      <c r="A1655" s="24" t="n"/>
      <c r="B1655" s="25" t="n"/>
      <c r="C1655" s="25" t="n"/>
      <c r="D1655" s="26" t="n"/>
      <c r="E1655" s="27" t="n"/>
    </row>
    <row r="1656">
      <c r="A1656" s="20" t="n"/>
      <c r="B1656" s="21" t="n"/>
      <c r="C1656" s="21" t="n"/>
      <c r="D1656" s="22" t="n"/>
      <c r="E1656" s="23" t="n"/>
    </row>
    <row r="1657">
      <c r="A1657" s="24" t="n"/>
      <c r="B1657" s="25" t="n"/>
      <c r="C1657" s="25" t="n"/>
      <c r="D1657" s="26" t="n"/>
      <c r="E1657" s="27" t="n"/>
    </row>
    <row r="1658">
      <c r="A1658" s="20" t="n"/>
      <c r="B1658" s="21" t="n"/>
      <c r="C1658" s="21" t="n"/>
      <c r="D1658" s="22" t="n"/>
      <c r="E1658" s="23" t="n"/>
    </row>
    <row r="1659">
      <c r="A1659" s="24" t="n"/>
      <c r="B1659" s="25" t="n"/>
      <c r="C1659" s="25" t="n"/>
      <c r="D1659" s="26" t="n"/>
      <c r="E1659" s="27" t="n"/>
    </row>
    <row r="1660">
      <c r="A1660" s="20" t="n"/>
      <c r="B1660" s="21" t="n"/>
      <c r="C1660" s="21" t="n"/>
      <c r="D1660" s="22" t="n"/>
      <c r="E1660" s="23" t="n"/>
    </row>
    <row r="1661">
      <c r="A1661" s="24" t="n"/>
      <c r="B1661" s="25" t="n"/>
      <c r="C1661" s="25" t="n"/>
      <c r="D1661" s="26" t="n"/>
      <c r="E1661" s="27" t="n"/>
    </row>
    <row r="1662">
      <c r="A1662" s="20" t="n"/>
      <c r="B1662" s="21" t="n"/>
      <c r="C1662" s="21" t="n"/>
      <c r="D1662" s="22" t="n"/>
      <c r="E1662" s="23" t="n"/>
    </row>
    <row r="1663">
      <c r="A1663" s="24" t="n"/>
      <c r="B1663" s="25" t="n"/>
      <c r="C1663" s="25" t="n"/>
      <c r="D1663" s="26" t="n"/>
      <c r="E1663" s="27" t="n"/>
    </row>
    <row r="1664">
      <c r="A1664" s="20" t="n"/>
      <c r="B1664" s="21" t="n"/>
      <c r="C1664" s="21" t="n"/>
      <c r="D1664" s="22" t="n"/>
      <c r="E1664" s="23" t="n"/>
    </row>
    <row r="1665">
      <c r="A1665" s="24" t="n"/>
      <c r="B1665" s="25" t="n"/>
      <c r="C1665" s="25" t="n"/>
      <c r="D1665" s="26" t="n"/>
      <c r="E1665" s="27" t="n"/>
    </row>
    <row r="1666">
      <c r="A1666" s="20" t="n"/>
      <c r="B1666" s="21" t="n"/>
      <c r="C1666" s="21" t="n"/>
      <c r="D1666" s="22" t="n"/>
      <c r="E1666" s="23" t="n"/>
    </row>
    <row r="1667">
      <c r="A1667" s="24" t="n"/>
      <c r="B1667" s="25" t="n"/>
      <c r="C1667" s="25" t="n"/>
      <c r="D1667" s="26" t="n"/>
      <c r="E1667" s="27" t="n"/>
    </row>
    <row r="1668">
      <c r="A1668" s="20" t="n"/>
      <c r="B1668" s="21" t="n"/>
      <c r="C1668" s="21" t="n"/>
      <c r="D1668" s="22" t="n"/>
      <c r="E1668" s="23" t="n"/>
    </row>
    <row r="1669">
      <c r="A1669" s="24" t="n"/>
      <c r="B1669" s="25" t="n"/>
      <c r="C1669" s="25" t="n"/>
      <c r="D1669" s="26" t="n"/>
      <c r="E1669" s="27" t="n"/>
    </row>
    <row r="1670">
      <c r="A1670" s="20" t="n"/>
      <c r="B1670" s="21" t="n"/>
      <c r="C1670" s="21" t="n"/>
      <c r="D1670" s="22" t="n"/>
      <c r="E1670" s="23" t="n"/>
    </row>
    <row r="1671">
      <c r="A1671" s="24" t="n"/>
      <c r="B1671" s="25" t="n"/>
      <c r="C1671" s="25" t="n"/>
      <c r="D1671" s="26" t="n"/>
      <c r="E1671" s="27" t="n"/>
    </row>
    <row r="1672">
      <c r="A1672" s="20" t="n"/>
      <c r="B1672" s="21" t="n"/>
      <c r="C1672" s="21" t="n"/>
      <c r="D1672" s="22" t="n"/>
      <c r="E1672" s="23" t="n"/>
    </row>
    <row r="1673">
      <c r="A1673" s="24" t="n"/>
      <c r="B1673" s="25" t="n"/>
      <c r="C1673" s="25" t="n"/>
      <c r="D1673" s="26" t="n"/>
      <c r="E1673" s="27" t="n"/>
    </row>
    <row r="1674">
      <c r="A1674" s="20" t="n"/>
      <c r="B1674" s="21" t="n"/>
      <c r="C1674" s="21" t="n"/>
      <c r="D1674" s="22" t="n"/>
      <c r="E1674" s="23" t="n"/>
    </row>
    <row r="1675">
      <c r="A1675" s="24" t="n"/>
      <c r="B1675" s="25" t="n"/>
      <c r="C1675" s="25" t="n"/>
      <c r="D1675" s="26" t="n"/>
      <c r="E1675" s="27" t="n"/>
    </row>
    <row r="1676">
      <c r="A1676" s="20" t="n"/>
      <c r="B1676" s="21" t="n"/>
      <c r="C1676" s="21" t="n"/>
      <c r="D1676" s="22" t="n"/>
      <c r="E1676" s="23" t="n"/>
    </row>
    <row r="1677">
      <c r="A1677" s="24" t="n"/>
      <c r="B1677" s="25" t="n"/>
      <c r="C1677" s="25" t="n"/>
      <c r="D1677" s="26" t="n"/>
      <c r="E1677" s="27" t="n"/>
    </row>
    <row r="1678">
      <c r="A1678" s="20" t="n"/>
      <c r="B1678" s="21" t="n"/>
      <c r="C1678" s="21" t="n"/>
      <c r="D1678" s="22" t="n"/>
      <c r="E1678" s="23" t="n"/>
    </row>
    <row r="1679">
      <c r="A1679" s="24" t="n"/>
      <c r="B1679" s="25" t="n"/>
      <c r="C1679" s="25" t="n"/>
      <c r="D1679" s="26" t="n"/>
      <c r="E1679" s="27" t="n"/>
    </row>
    <row r="1680">
      <c r="A1680" s="20" t="n"/>
      <c r="B1680" s="21" t="n"/>
      <c r="C1680" s="21" t="n"/>
      <c r="D1680" s="22" t="n"/>
      <c r="E1680" s="23" t="n"/>
    </row>
    <row r="1681">
      <c r="A1681" s="24" t="n"/>
      <c r="B1681" s="25" t="n"/>
      <c r="C1681" s="25" t="n"/>
      <c r="D1681" s="26" t="n"/>
      <c r="E1681" s="27" t="n"/>
    </row>
    <row r="1682">
      <c r="A1682" s="20" t="n"/>
      <c r="B1682" s="21" t="n"/>
      <c r="C1682" s="21" t="n"/>
      <c r="D1682" s="22" t="n"/>
      <c r="E1682" s="23" t="n"/>
    </row>
    <row r="1683">
      <c r="A1683" s="24" t="n"/>
      <c r="B1683" s="25" t="n"/>
      <c r="C1683" s="25" t="n"/>
      <c r="D1683" s="26" t="n"/>
      <c r="E1683" s="27" t="n"/>
    </row>
    <row r="1684">
      <c r="A1684" s="20" t="n"/>
      <c r="B1684" s="21" t="n"/>
      <c r="C1684" s="21" t="n"/>
      <c r="D1684" s="22" t="n"/>
      <c r="E1684" s="23" t="n"/>
    </row>
    <row r="1685">
      <c r="A1685" s="24" t="n"/>
      <c r="B1685" s="25" t="n"/>
      <c r="C1685" s="25" t="n"/>
      <c r="D1685" s="26" t="n"/>
      <c r="E1685" s="27" t="n"/>
    </row>
    <row r="1686">
      <c r="A1686" s="20" t="n"/>
      <c r="B1686" s="21" t="n"/>
      <c r="C1686" s="21" t="n"/>
      <c r="D1686" s="22" t="n"/>
      <c r="E1686" s="23" t="n"/>
    </row>
    <row r="1687">
      <c r="A1687" s="24" t="n"/>
      <c r="B1687" s="25" t="n"/>
      <c r="C1687" s="25" t="n"/>
      <c r="D1687" s="26" t="n"/>
      <c r="E1687" s="27" t="n"/>
    </row>
    <row r="1688">
      <c r="A1688" s="20" t="n"/>
      <c r="B1688" s="21" t="n"/>
      <c r="C1688" s="21" t="n"/>
      <c r="D1688" s="22" t="n"/>
      <c r="E1688" s="23" t="n"/>
    </row>
    <row r="1689">
      <c r="A1689" s="24" t="n"/>
      <c r="B1689" s="25" t="n"/>
      <c r="C1689" s="25" t="n"/>
      <c r="D1689" s="26" t="n"/>
      <c r="E1689" s="27" t="n"/>
    </row>
    <row r="1690">
      <c r="A1690" s="20" t="n"/>
      <c r="B1690" s="21" t="n"/>
      <c r="C1690" s="21" t="n"/>
      <c r="D1690" s="22" t="n"/>
      <c r="E1690" s="23" t="n"/>
    </row>
    <row r="1691">
      <c r="A1691" s="24" t="n"/>
      <c r="B1691" s="25" t="n"/>
      <c r="C1691" s="25" t="n"/>
      <c r="D1691" s="26" t="n"/>
      <c r="E1691" s="27" t="n"/>
    </row>
    <row r="1692">
      <c r="A1692" s="20" t="n"/>
      <c r="B1692" s="21" t="n"/>
      <c r="C1692" s="21" t="n"/>
      <c r="D1692" s="22" t="n"/>
      <c r="E1692" s="23" t="n"/>
    </row>
    <row r="1693">
      <c r="A1693" s="24" t="n"/>
      <c r="B1693" s="25" t="n"/>
      <c r="C1693" s="25" t="n"/>
      <c r="D1693" s="26" t="n"/>
      <c r="E1693" s="27" t="n"/>
    </row>
    <row r="1694">
      <c r="A1694" s="20" t="n"/>
      <c r="B1694" s="21" t="n"/>
      <c r="C1694" s="21" t="n"/>
      <c r="D1694" s="22" t="n"/>
      <c r="E1694" s="23" t="n"/>
    </row>
    <row r="1695">
      <c r="A1695" s="24" t="n"/>
      <c r="B1695" s="25" t="n"/>
      <c r="C1695" s="25" t="n"/>
      <c r="D1695" s="26" t="n"/>
      <c r="E1695" s="27" t="n"/>
    </row>
    <row r="1696">
      <c r="A1696" s="20" t="n"/>
      <c r="B1696" s="21" t="n"/>
      <c r="C1696" s="21" t="n"/>
      <c r="D1696" s="22" t="n"/>
      <c r="E1696" s="23" t="n"/>
    </row>
    <row r="1697">
      <c r="A1697" s="24" t="n"/>
      <c r="B1697" s="25" t="n"/>
      <c r="C1697" s="25" t="n"/>
      <c r="D1697" s="26" t="n"/>
      <c r="E1697" s="27" t="n"/>
    </row>
    <row r="1698">
      <c r="A1698" s="20" t="n"/>
      <c r="B1698" s="21" t="n"/>
      <c r="C1698" s="21" t="n"/>
      <c r="D1698" s="22" t="n"/>
      <c r="E1698" s="23" t="n"/>
    </row>
    <row r="1699">
      <c r="A1699" s="24" t="n"/>
      <c r="B1699" s="25" t="n"/>
      <c r="C1699" s="25" t="n"/>
      <c r="D1699" s="26" t="n"/>
      <c r="E1699" s="27" t="n"/>
    </row>
    <row r="1700">
      <c r="A1700" s="20" t="n"/>
      <c r="B1700" s="21" t="n"/>
      <c r="C1700" s="21" t="n"/>
      <c r="D1700" s="22" t="n"/>
      <c r="E1700" s="23" t="n"/>
    </row>
    <row r="1701">
      <c r="A1701" s="24" t="n"/>
      <c r="B1701" s="25" t="n"/>
      <c r="C1701" s="25" t="n"/>
      <c r="D1701" s="26" t="n"/>
      <c r="E1701" s="27" t="n"/>
    </row>
    <row r="1702">
      <c r="A1702" s="20" t="n"/>
      <c r="B1702" s="21" t="n"/>
      <c r="C1702" s="21" t="n"/>
      <c r="D1702" s="22" t="n"/>
      <c r="E1702" s="23" t="n"/>
    </row>
    <row r="1703">
      <c r="A1703" s="24" t="n"/>
      <c r="B1703" s="25" t="n"/>
      <c r="C1703" s="25" t="n"/>
      <c r="D1703" s="26" t="n"/>
      <c r="E1703" s="27" t="n"/>
    </row>
    <row r="1704">
      <c r="A1704" s="20" t="n"/>
      <c r="B1704" s="21" t="n"/>
      <c r="C1704" s="21" t="n"/>
      <c r="D1704" s="22" t="n"/>
      <c r="E1704" s="23" t="n"/>
    </row>
    <row r="1705">
      <c r="A1705" s="24" t="n"/>
      <c r="B1705" s="25" t="n"/>
      <c r="C1705" s="25" t="n"/>
      <c r="D1705" s="26" t="n"/>
      <c r="E1705" s="27" t="n"/>
    </row>
    <row r="1706">
      <c r="A1706" s="20" t="n"/>
      <c r="B1706" s="21" t="n"/>
      <c r="C1706" s="21" t="n"/>
      <c r="D1706" s="22" t="n"/>
      <c r="E1706" s="23" t="n"/>
    </row>
    <row r="1707">
      <c r="A1707" s="24" t="n"/>
      <c r="B1707" s="25" t="n"/>
      <c r="C1707" s="25" t="n"/>
      <c r="D1707" s="26" t="n"/>
      <c r="E1707" s="27" t="n"/>
    </row>
    <row r="1708">
      <c r="A1708" s="20" t="n"/>
      <c r="B1708" s="21" t="n"/>
      <c r="C1708" s="21" t="n"/>
      <c r="D1708" s="22" t="n"/>
      <c r="E1708" s="23" t="n"/>
    </row>
    <row r="1709">
      <c r="A1709" s="24" t="n"/>
      <c r="B1709" s="25" t="n"/>
      <c r="C1709" s="25" t="n"/>
      <c r="D1709" s="26" t="n"/>
      <c r="E1709" s="27" t="n"/>
    </row>
    <row r="1710">
      <c r="A1710" s="20" t="n"/>
      <c r="B1710" s="21" t="n"/>
      <c r="C1710" s="21" t="n"/>
      <c r="D1710" s="22" t="n"/>
      <c r="E1710" s="23" t="n"/>
    </row>
    <row r="1711">
      <c r="A1711" s="24" t="n"/>
      <c r="B1711" s="25" t="n"/>
      <c r="C1711" s="25" t="n"/>
      <c r="D1711" s="26" t="n"/>
      <c r="E1711" s="27" t="n"/>
    </row>
    <row r="1712">
      <c r="A1712" s="20" t="n"/>
      <c r="B1712" s="21" t="n"/>
      <c r="C1712" s="21" t="n"/>
      <c r="D1712" s="22" t="n"/>
      <c r="E1712" s="23" t="n"/>
    </row>
    <row r="1713">
      <c r="A1713" s="24" t="n"/>
      <c r="B1713" s="25" t="n"/>
      <c r="C1713" s="25" t="n"/>
      <c r="D1713" s="26" t="n"/>
      <c r="E1713" s="27" t="n"/>
    </row>
    <row r="1714">
      <c r="A1714" s="20" t="n"/>
      <c r="B1714" s="21" t="n"/>
      <c r="C1714" s="21" t="n"/>
      <c r="D1714" s="22" t="n"/>
      <c r="E1714" s="23" t="n"/>
    </row>
    <row r="1715">
      <c r="A1715" s="24" t="n"/>
      <c r="B1715" s="25" t="n"/>
      <c r="C1715" s="25" t="n"/>
      <c r="D1715" s="26" t="n"/>
      <c r="E1715" s="27" t="n"/>
    </row>
    <row r="1716">
      <c r="A1716" s="20" t="n"/>
      <c r="B1716" s="21" t="n"/>
      <c r="C1716" s="21" t="n"/>
      <c r="D1716" s="22" t="n"/>
      <c r="E1716" s="23" t="n"/>
    </row>
    <row r="1717">
      <c r="A1717" s="24" t="n"/>
      <c r="B1717" s="25" t="n"/>
      <c r="C1717" s="25" t="n"/>
      <c r="D1717" s="26" t="n"/>
      <c r="E1717" s="27" t="n"/>
    </row>
    <row r="1718">
      <c r="A1718" s="20" t="n"/>
      <c r="B1718" s="21" t="n"/>
      <c r="C1718" s="21" t="n"/>
      <c r="D1718" s="22" t="n"/>
      <c r="E1718" s="23" t="n"/>
    </row>
    <row r="1719">
      <c r="A1719" s="24" t="n"/>
      <c r="B1719" s="25" t="n"/>
      <c r="C1719" s="25" t="n"/>
      <c r="D1719" s="26" t="n"/>
      <c r="E1719" s="27" t="n"/>
    </row>
    <row r="1720">
      <c r="A1720" s="20" t="n"/>
      <c r="B1720" s="21" t="n"/>
      <c r="C1720" s="21" t="n"/>
      <c r="D1720" s="22" t="n"/>
      <c r="E1720" s="23" t="n"/>
    </row>
    <row r="1721">
      <c r="A1721" s="24" t="n"/>
      <c r="B1721" s="25" t="n"/>
      <c r="C1721" s="25" t="n"/>
      <c r="D1721" s="26" t="n"/>
      <c r="E1721" s="27" t="n"/>
    </row>
    <row r="1722">
      <c r="A1722" s="20" t="n"/>
      <c r="B1722" s="21" t="n"/>
      <c r="C1722" s="21" t="n"/>
      <c r="D1722" s="22" t="n"/>
      <c r="E1722" s="23" t="n"/>
    </row>
    <row r="1723">
      <c r="A1723" s="24" t="n"/>
      <c r="B1723" s="25" t="n"/>
      <c r="C1723" s="25" t="n"/>
      <c r="D1723" s="26" t="n"/>
      <c r="E1723" s="27" t="n"/>
    </row>
    <row r="1724">
      <c r="A1724" s="20" t="n"/>
      <c r="B1724" s="21" t="n"/>
      <c r="C1724" s="21" t="n"/>
      <c r="D1724" s="22" t="n"/>
      <c r="E1724" s="23" t="n"/>
    </row>
    <row r="1725">
      <c r="A1725" s="24" t="n"/>
      <c r="B1725" s="25" t="n"/>
      <c r="C1725" s="25" t="n"/>
      <c r="D1725" s="26" t="n"/>
      <c r="E1725" s="27" t="n"/>
    </row>
    <row r="1726">
      <c r="A1726" s="20" t="n"/>
      <c r="B1726" s="21" t="n"/>
      <c r="C1726" s="21" t="n"/>
      <c r="D1726" s="22" t="n"/>
      <c r="E1726" s="23" t="n"/>
    </row>
    <row r="1727">
      <c r="A1727" s="24" t="n"/>
      <c r="B1727" s="25" t="n"/>
      <c r="C1727" s="25" t="n"/>
      <c r="D1727" s="26" t="n"/>
      <c r="E1727" s="27" t="n"/>
    </row>
    <row r="1728">
      <c r="A1728" s="20" t="n"/>
      <c r="B1728" s="21" t="n"/>
      <c r="C1728" s="21" t="n"/>
      <c r="D1728" s="22" t="n"/>
      <c r="E1728" s="23" t="n"/>
    </row>
    <row r="1729">
      <c r="A1729" s="24" t="n"/>
      <c r="B1729" s="25" t="n"/>
      <c r="C1729" s="25" t="n"/>
      <c r="D1729" s="26" t="n"/>
      <c r="E1729" s="27" t="n"/>
    </row>
    <row r="1730">
      <c r="A1730" s="20" t="n"/>
      <c r="B1730" s="21" t="n"/>
      <c r="C1730" s="21" t="n"/>
      <c r="D1730" s="22" t="n"/>
      <c r="E1730" s="23" t="n"/>
    </row>
    <row r="1731">
      <c r="A1731" s="24" t="n"/>
      <c r="B1731" s="25" t="n"/>
      <c r="C1731" s="25" t="n"/>
      <c r="D1731" s="26" t="n"/>
      <c r="E1731" s="27" t="n"/>
    </row>
    <row r="1732">
      <c r="A1732" s="20" t="n"/>
      <c r="B1732" s="21" t="n"/>
      <c r="C1732" s="21" t="n"/>
      <c r="D1732" s="22" t="n"/>
      <c r="E1732" s="23" t="n"/>
    </row>
    <row r="1733">
      <c r="A1733" s="24" t="n"/>
      <c r="B1733" s="25" t="n"/>
      <c r="C1733" s="25" t="n"/>
      <c r="D1733" s="26" t="n"/>
      <c r="E1733" s="27" t="n"/>
    </row>
    <row r="1734">
      <c r="A1734" s="20" t="n"/>
      <c r="B1734" s="21" t="n"/>
      <c r="C1734" s="21" t="n"/>
      <c r="D1734" s="22" t="n"/>
      <c r="E1734" s="23" t="n"/>
    </row>
    <row r="1735">
      <c r="A1735" s="24" t="n"/>
      <c r="B1735" s="25" t="n"/>
      <c r="C1735" s="25" t="n"/>
      <c r="D1735" s="26" t="n"/>
      <c r="E1735" s="27" t="n"/>
    </row>
    <row r="1736">
      <c r="A1736" s="20" t="n"/>
      <c r="B1736" s="21" t="n"/>
      <c r="C1736" s="21" t="n"/>
      <c r="D1736" s="22" t="n"/>
      <c r="E1736" s="23" t="n"/>
    </row>
    <row r="1737">
      <c r="A1737" s="24" t="n"/>
      <c r="B1737" s="25" t="n"/>
      <c r="C1737" s="25" t="n"/>
      <c r="D1737" s="26" t="n"/>
      <c r="E1737" s="27" t="n"/>
    </row>
    <row r="1738">
      <c r="A1738" s="20" t="n"/>
      <c r="B1738" s="21" t="n"/>
      <c r="C1738" s="21" t="n"/>
      <c r="D1738" s="22" t="n"/>
      <c r="E1738" s="23" t="n"/>
    </row>
    <row r="1739">
      <c r="A1739" s="24" t="n"/>
      <c r="B1739" s="25" t="n"/>
      <c r="C1739" s="25" t="n"/>
      <c r="D1739" s="26" t="n"/>
      <c r="E1739" s="27" t="n"/>
    </row>
    <row r="1740">
      <c r="A1740" s="20" t="n"/>
      <c r="B1740" s="21" t="n"/>
      <c r="C1740" s="21" t="n"/>
      <c r="D1740" s="22" t="n"/>
      <c r="E1740" s="23" t="n"/>
    </row>
    <row r="1741">
      <c r="A1741" s="24" t="n"/>
      <c r="B1741" s="25" t="n"/>
      <c r="C1741" s="25" t="n"/>
      <c r="D1741" s="26" t="n"/>
      <c r="E1741" s="27" t="n"/>
    </row>
    <row r="1742">
      <c r="A1742" s="20" t="n"/>
      <c r="B1742" s="21" t="n"/>
      <c r="C1742" s="21" t="n"/>
      <c r="D1742" s="22" t="n"/>
      <c r="E1742" s="23" t="n"/>
    </row>
    <row r="1743">
      <c r="A1743" s="24" t="n"/>
      <c r="B1743" s="25" t="n"/>
      <c r="C1743" s="25" t="n"/>
      <c r="D1743" s="26" t="n"/>
      <c r="E1743" s="27" t="n"/>
    </row>
    <row r="1744">
      <c r="A1744" s="20" t="n"/>
      <c r="B1744" s="21" t="n"/>
      <c r="C1744" s="21" t="n"/>
      <c r="D1744" s="22" t="n"/>
      <c r="E1744" s="23" t="n"/>
    </row>
    <row r="1745">
      <c r="A1745" s="24" t="n"/>
      <c r="B1745" s="25" t="n"/>
      <c r="C1745" s="25" t="n"/>
      <c r="D1745" s="26" t="n"/>
      <c r="E1745" s="27" t="n"/>
    </row>
    <row r="1746">
      <c r="A1746" s="20" t="n"/>
      <c r="B1746" s="21" t="n"/>
      <c r="C1746" s="21" t="n"/>
      <c r="D1746" s="22" t="n"/>
      <c r="E1746" s="23" t="n"/>
    </row>
    <row r="1747">
      <c r="A1747" s="24" t="n"/>
      <c r="B1747" s="25" t="n"/>
      <c r="C1747" s="25" t="n"/>
      <c r="D1747" s="26" t="n"/>
      <c r="E1747" s="27" t="n"/>
    </row>
    <row r="1748">
      <c r="A1748" s="20" t="n"/>
      <c r="B1748" s="21" t="n"/>
      <c r="C1748" s="21" t="n"/>
      <c r="D1748" s="22" t="n"/>
      <c r="E1748" s="23" t="n"/>
    </row>
    <row r="1749">
      <c r="A1749" s="24" t="n"/>
      <c r="B1749" s="25" t="n"/>
      <c r="C1749" s="25" t="n"/>
      <c r="D1749" s="26" t="n"/>
      <c r="E1749" s="27" t="n"/>
    </row>
    <row r="1750">
      <c r="A1750" s="20" t="n"/>
      <c r="B1750" s="21" t="n"/>
      <c r="C1750" s="21" t="n"/>
      <c r="D1750" s="22" t="n"/>
      <c r="E1750" s="23" t="n"/>
    </row>
    <row r="1751">
      <c r="A1751" s="24" t="n"/>
      <c r="B1751" s="25" t="n"/>
      <c r="C1751" s="25" t="n"/>
      <c r="D1751" s="26" t="n"/>
      <c r="E1751" s="27" t="n"/>
    </row>
    <row r="1752">
      <c r="A1752" s="20" t="n"/>
      <c r="B1752" s="21" t="n"/>
      <c r="C1752" s="21" t="n"/>
      <c r="D1752" s="22" t="n"/>
      <c r="E1752" s="23" t="n"/>
    </row>
    <row r="1753">
      <c r="A1753" s="24" t="n"/>
      <c r="B1753" s="25" t="n"/>
      <c r="C1753" s="25" t="n"/>
      <c r="D1753" s="26" t="n"/>
      <c r="E1753" s="27" t="n"/>
    </row>
    <row r="1754">
      <c r="A1754" s="20" t="n"/>
      <c r="B1754" s="21" t="n"/>
      <c r="C1754" s="21" t="n"/>
      <c r="D1754" s="22" t="n"/>
      <c r="E1754" s="23" t="n"/>
    </row>
    <row r="1755">
      <c r="A1755" s="24" t="n"/>
      <c r="B1755" s="25" t="n"/>
      <c r="C1755" s="25" t="n"/>
      <c r="D1755" s="26" t="n"/>
      <c r="E1755" s="27" t="n"/>
    </row>
    <row r="1756">
      <c r="A1756" s="20" t="n"/>
      <c r="B1756" s="21" t="n"/>
      <c r="C1756" s="21" t="n"/>
      <c r="D1756" s="22" t="n"/>
      <c r="E1756" s="23" t="n"/>
    </row>
    <row r="1757">
      <c r="A1757" s="24" t="n"/>
      <c r="B1757" s="25" t="n"/>
      <c r="C1757" s="25" t="n"/>
      <c r="D1757" s="26" t="n"/>
      <c r="E1757" s="27" t="n"/>
    </row>
    <row r="1758">
      <c r="A1758" s="20" t="n"/>
      <c r="B1758" s="21" t="n"/>
      <c r="C1758" s="21" t="n"/>
      <c r="D1758" s="22" t="n"/>
      <c r="E1758" s="23" t="n"/>
    </row>
    <row r="1759">
      <c r="A1759" s="24" t="n"/>
      <c r="B1759" s="25" t="n"/>
      <c r="C1759" s="25" t="n"/>
      <c r="D1759" s="26" t="n"/>
      <c r="E1759" s="27" t="n"/>
    </row>
    <row r="1760">
      <c r="A1760" s="20" t="n"/>
      <c r="B1760" s="21" t="n"/>
      <c r="C1760" s="21" t="n"/>
      <c r="D1760" s="22" t="n"/>
      <c r="E1760" s="23" t="n"/>
    </row>
    <row r="1761">
      <c r="A1761" s="24" t="n"/>
      <c r="B1761" s="25" t="n"/>
      <c r="C1761" s="25" t="n"/>
      <c r="D1761" s="26" t="n"/>
      <c r="E1761" s="27" t="n"/>
    </row>
    <row r="1762">
      <c r="A1762" s="20" t="n"/>
      <c r="B1762" s="21" t="n"/>
      <c r="C1762" s="21" t="n"/>
      <c r="D1762" s="22" t="n"/>
      <c r="E1762" s="23" t="n"/>
    </row>
    <row r="1763">
      <c r="A1763" s="24" t="n"/>
      <c r="B1763" s="25" t="n"/>
      <c r="C1763" s="25" t="n"/>
      <c r="D1763" s="26" t="n"/>
      <c r="E1763" s="27" t="n"/>
    </row>
    <row r="1764">
      <c r="A1764" s="20" t="n"/>
      <c r="B1764" s="21" t="n"/>
      <c r="C1764" s="21" t="n"/>
      <c r="D1764" s="22" t="n"/>
      <c r="E1764" s="23" t="n"/>
    </row>
    <row r="1765">
      <c r="A1765" s="24" t="n"/>
      <c r="B1765" s="25" t="n"/>
      <c r="C1765" s="25" t="n"/>
      <c r="D1765" s="26" t="n"/>
      <c r="E1765" s="27" t="n"/>
    </row>
    <row r="1766">
      <c r="A1766" s="20" t="n"/>
      <c r="B1766" s="21" t="n"/>
      <c r="C1766" s="21" t="n"/>
      <c r="D1766" s="22" t="n"/>
      <c r="E1766" s="23" t="n"/>
    </row>
    <row r="1767">
      <c r="A1767" s="24" t="n"/>
      <c r="B1767" s="25" t="n"/>
      <c r="C1767" s="25" t="n"/>
      <c r="D1767" s="26" t="n"/>
      <c r="E1767" s="27" t="n"/>
    </row>
    <row r="1768">
      <c r="A1768" s="20" t="n"/>
      <c r="B1768" s="21" t="n"/>
      <c r="C1768" s="21" t="n"/>
      <c r="D1768" s="22" t="n"/>
      <c r="E1768" s="23" t="n"/>
    </row>
    <row r="1769">
      <c r="A1769" s="24" t="n"/>
      <c r="B1769" s="25" t="n"/>
      <c r="C1769" s="25" t="n"/>
      <c r="D1769" s="26" t="n"/>
      <c r="E1769" s="27" t="n"/>
    </row>
    <row r="1770">
      <c r="A1770" s="20" t="n"/>
      <c r="B1770" s="21" t="n"/>
      <c r="C1770" s="21" t="n"/>
      <c r="D1770" s="22" t="n"/>
      <c r="E1770" s="23" t="n"/>
    </row>
    <row r="1771">
      <c r="A1771" s="24" t="n"/>
      <c r="B1771" s="25" t="n"/>
      <c r="C1771" s="25" t="n"/>
      <c r="D1771" s="26" t="n"/>
      <c r="E1771" s="27" t="n"/>
    </row>
    <row r="1772">
      <c r="A1772" s="20" t="n"/>
      <c r="B1772" s="21" t="n"/>
      <c r="C1772" s="21" t="n"/>
      <c r="D1772" s="22" t="n"/>
      <c r="E1772" s="23" t="n"/>
    </row>
    <row r="1773">
      <c r="A1773" s="24" t="n"/>
      <c r="B1773" s="25" t="n"/>
      <c r="C1773" s="25" t="n"/>
      <c r="D1773" s="26" t="n"/>
      <c r="E1773" s="27" t="n"/>
    </row>
    <row r="1774">
      <c r="A1774" s="20" t="n"/>
      <c r="B1774" s="21" t="n"/>
      <c r="C1774" s="21" t="n"/>
      <c r="D1774" s="22" t="n"/>
      <c r="E1774" s="23" t="n"/>
    </row>
    <row r="1775">
      <c r="A1775" s="24" t="n"/>
      <c r="B1775" s="25" t="n"/>
      <c r="C1775" s="25" t="n"/>
      <c r="D1775" s="26" t="n"/>
      <c r="E1775" s="27" t="n"/>
    </row>
    <row r="1776">
      <c r="A1776" s="20" t="n"/>
      <c r="B1776" s="21" t="n"/>
      <c r="C1776" s="21" t="n"/>
      <c r="D1776" s="22" t="n"/>
      <c r="E1776" s="23" t="n"/>
    </row>
    <row r="1777">
      <c r="A1777" s="24" t="n"/>
      <c r="B1777" s="25" t="n"/>
      <c r="C1777" s="25" t="n"/>
      <c r="D1777" s="26" t="n"/>
      <c r="E1777" s="27" t="n"/>
    </row>
    <row r="1778">
      <c r="A1778" s="20" t="n"/>
      <c r="B1778" s="21" t="n"/>
      <c r="C1778" s="21" t="n"/>
      <c r="D1778" s="22" t="n"/>
      <c r="E1778" s="23" t="n"/>
    </row>
    <row r="1779">
      <c r="A1779" s="24" t="n"/>
      <c r="B1779" s="25" t="n"/>
      <c r="C1779" s="25" t="n"/>
      <c r="D1779" s="26" t="n"/>
      <c r="E1779" s="27" t="n"/>
    </row>
    <row r="1780">
      <c r="A1780" s="20" t="n"/>
      <c r="B1780" s="21" t="n"/>
      <c r="C1780" s="21" t="n"/>
      <c r="D1780" s="22" t="n"/>
      <c r="E1780" s="23" t="n"/>
    </row>
    <row r="1781">
      <c r="A1781" s="24" t="n"/>
      <c r="B1781" s="25" t="n"/>
      <c r="C1781" s="25" t="n"/>
      <c r="D1781" s="26" t="n"/>
      <c r="E1781" s="27" t="n"/>
    </row>
    <row r="1782">
      <c r="A1782" s="20" t="n"/>
      <c r="B1782" s="21" t="n"/>
      <c r="C1782" s="21" t="n"/>
      <c r="D1782" s="22" t="n"/>
      <c r="E1782" s="23" t="n"/>
    </row>
    <row r="1783">
      <c r="A1783" s="24" t="n"/>
      <c r="B1783" s="25" t="n"/>
      <c r="C1783" s="25" t="n"/>
      <c r="D1783" s="26" t="n"/>
      <c r="E1783" s="27" t="n"/>
    </row>
    <row r="1784">
      <c r="A1784" s="20" t="n"/>
      <c r="B1784" s="21" t="n"/>
      <c r="C1784" s="21" t="n"/>
      <c r="D1784" s="22" t="n"/>
      <c r="E1784" s="23" t="n"/>
    </row>
    <row r="1785">
      <c r="A1785" s="24" t="n"/>
      <c r="B1785" s="25" t="n"/>
      <c r="C1785" s="25" t="n"/>
      <c r="D1785" s="26" t="n"/>
      <c r="E1785" s="27" t="n"/>
    </row>
    <row r="1786">
      <c r="A1786" s="20" t="n"/>
      <c r="B1786" s="21" t="n"/>
      <c r="C1786" s="21" t="n"/>
      <c r="D1786" s="22" t="n"/>
      <c r="E1786" s="23" t="n"/>
    </row>
    <row r="1787">
      <c r="A1787" s="24" t="n"/>
      <c r="B1787" s="25" t="n"/>
      <c r="C1787" s="25" t="n"/>
      <c r="D1787" s="26" t="n"/>
      <c r="E1787" s="27" t="n"/>
    </row>
    <row r="1788">
      <c r="A1788" s="20" t="n"/>
      <c r="B1788" s="21" t="n"/>
      <c r="C1788" s="21" t="n"/>
      <c r="D1788" s="22" t="n"/>
      <c r="E1788" s="23" t="n"/>
    </row>
    <row r="1789">
      <c r="A1789" s="24" t="n"/>
      <c r="B1789" s="25" t="n"/>
      <c r="C1789" s="25" t="n"/>
      <c r="D1789" s="26" t="n"/>
      <c r="E1789" s="27" t="n"/>
    </row>
    <row r="1790">
      <c r="A1790" s="20" t="n"/>
      <c r="B1790" s="21" t="n"/>
      <c r="C1790" s="21" t="n"/>
      <c r="D1790" s="22" t="n"/>
      <c r="E1790" s="23" t="n"/>
    </row>
    <row r="1791">
      <c r="A1791" s="24" t="n"/>
      <c r="B1791" s="25" t="n"/>
      <c r="C1791" s="25" t="n"/>
      <c r="D1791" s="26" t="n"/>
      <c r="E1791" s="27" t="n"/>
    </row>
    <row r="1792">
      <c r="A1792" s="20" t="n"/>
      <c r="B1792" s="21" t="n"/>
      <c r="C1792" s="21" t="n"/>
      <c r="D1792" s="22" t="n"/>
      <c r="E1792" s="23" t="n"/>
    </row>
    <row r="1793">
      <c r="A1793" s="24" t="n"/>
      <c r="B1793" s="25" t="n"/>
      <c r="C1793" s="25" t="n"/>
      <c r="D1793" s="26" t="n"/>
      <c r="E1793" s="27" t="n"/>
    </row>
    <row r="1794">
      <c r="A1794" s="20" t="n"/>
      <c r="B1794" s="21" t="n"/>
      <c r="C1794" s="21" t="n"/>
      <c r="D1794" s="22" t="n"/>
      <c r="E1794" s="23" t="n"/>
    </row>
    <row r="1795">
      <c r="A1795" s="24" t="n"/>
      <c r="B1795" s="25" t="n"/>
      <c r="C1795" s="25" t="n"/>
      <c r="D1795" s="26" t="n"/>
      <c r="E1795" s="27" t="n"/>
    </row>
    <row r="1796">
      <c r="A1796" s="20" t="n"/>
      <c r="B1796" s="21" t="n"/>
      <c r="C1796" s="21" t="n"/>
      <c r="D1796" s="22" t="n"/>
      <c r="E1796" s="23" t="n"/>
    </row>
    <row r="1797">
      <c r="A1797" s="24" t="n"/>
      <c r="B1797" s="25" t="n"/>
      <c r="C1797" s="25" t="n"/>
      <c r="D1797" s="26" t="n"/>
      <c r="E1797" s="27" t="n"/>
    </row>
    <row r="1798">
      <c r="A1798" s="20" t="n"/>
      <c r="B1798" s="21" t="n"/>
      <c r="C1798" s="21" t="n"/>
      <c r="D1798" s="22" t="n"/>
      <c r="E1798" s="23" t="n"/>
    </row>
    <row r="1799">
      <c r="A1799" s="24" t="n"/>
      <c r="B1799" s="25" t="n"/>
      <c r="C1799" s="25" t="n"/>
      <c r="D1799" s="26" t="n"/>
      <c r="E1799" s="27" t="n"/>
    </row>
    <row r="1800">
      <c r="A1800" s="20" t="n"/>
      <c r="B1800" s="21" t="n"/>
      <c r="C1800" s="21" t="n"/>
      <c r="D1800" s="22" t="n"/>
      <c r="E1800" s="23" t="n"/>
    </row>
    <row r="1801">
      <c r="A1801" s="24" t="n"/>
      <c r="B1801" s="25" t="n"/>
      <c r="C1801" s="25" t="n"/>
      <c r="D1801" s="26" t="n"/>
      <c r="E1801" s="27" t="n"/>
    </row>
    <row r="1802">
      <c r="A1802" s="20" t="n"/>
      <c r="B1802" s="21" t="n"/>
      <c r="C1802" s="21" t="n"/>
      <c r="D1802" s="22" t="n"/>
      <c r="E1802" s="23" t="n"/>
    </row>
    <row r="1803">
      <c r="A1803" s="24" t="n"/>
      <c r="B1803" s="25" t="n"/>
      <c r="C1803" s="25" t="n"/>
      <c r="D1803" s="26" t="n"/>
      <c r="E1803" s="27" t="n"/>
    </row>
    <row r="1804">
      <c r="A1804" s="20" t="n"/>
      <c r="B1804" s="21" t="n"/>
      <c r="C1804" s="21" t="n"/>
      <c r="D1804" s="22" t="n"/>
      <c r="E1804" s="23" t="n"/>
    </row>
    <row r="1805">
      <c r="A1805" s="24" t="n"/>
      <c r="B1805" s="25" t="n"/>
      <c r="C1805" s="25" t="n"/>
      <c r="D1805" s="26" t="n"/>
      <c r="E1805" s="27" t="n"/>
    </row>
    <row r="1806">
      <c r="A1806" s="20" t="n"/>
      <c r="B1806" s="21" t="n"/>
      <c r="C1806" s="21" t="n"/>
      <c r="D1806" s="22" t="n"/>
      <c r="E1806" s="23" t="n"/>
    </row>
    <row r="1807">
      <c r="A1807" s="24" t="n"/>
      <c r="B1807" s="25" t="n"/>
      <c r="C1807" s="25" t="n"/>
      <c r="D1807" s="26" t="n"/>
      <c r="E1807" s="27" t="n"/>
    </row>
    <row r="1808">
      <c r="A1808" s="20" t="n"/>
      <c r="B1808" s="21" t="n"/>
      <c r="C1808" s="21" t="n"/>
      <c r="D1808" s="22" t="n"/>
      <c r="E1808" s="23" t="n"/>
    </row>
    <row r="1809">
      <c r="A1809" s="24" t="n"/>
      <c r="B1809" s="25" t="n"/>
      <c r="C1809" s="25" t="n"/>
      <c r="D1809" s="26" t="n"/>
      <c r="E1809" s="27" t="n"/>
    </row>
    <row r="1810">
      <c r="A1810" s="20" t="n"/>
      <c r="B1810" s="21" t="n"/>
      <c r="C1810" s="21" t="n"/>
      <c r="D1810" s="22" t="n"/>
      <c r="E1810" s="23" t="n"/>
    </row>
    <row r="1811">
      <c r="A1811" s="24" t="n"/>
      <c r="B1811" s="25" t="n"/>
      <c r="C1811" s="25" t="n"/>
      <c r="D1811" s="26" t="n"/>
      <c r="E1811" s="27" t="n"/>
    </row>
    <row r="1812">
      <c r="A1812" s="20" t="n"/>
      <c r="B1812" s="21" t="n"/>
      <c r="C1812" s="21" t="n"/>
      <c r="D1812" s="22" t="n"/>
      <c r="E1812" s="23" t="n"/>
    </row>
    <row r="1813">
      <c r="A1813" s="24" t="n"/>
      <c r="B1813" s="25" t="n"/>
      <c r="C1813" s="25" t="n"/>
      <c r="D1813" s="26" t="n"/>
      <c r="E1813" s="27" t="n"/>
    </row>
    <row r="1814">
      <c r="A1814" s="20" t="n"/>
      <c r="B1814" s="21" t="n"/>
      <c r="C1814" s="21" t="n"/>
      <c r="D1814" s="22" t="n"/>
      <c r="E1814" s="23" t="n"/>
    </row>
    <row r="1815">
      <c r="A1815" s="24" t="n"/>
      <c r="B1815" s="25" t="n"/>
      <c r="C1815" s="25" t="n"/>
      <c r="D1815" s="26" t="n"/>
      <c r="E1815" s="27" t="n"/>
    </row>
    <row r="1816">
      <c r="A1816" s="20" t="n"/>
      <c r="B1816" s="21" t="n"/>
      <c r="C1816" s="21" t="n"/>
      <c r="D1816" s="22" t="n"/>
      <c r="E1816" s="23" t="n"/>
    </row>
    <row r="1817">
      <c r="A1817" s="24" t="n"/>
      <c r="B1817" s="25" t="n"/>
      <c r="C1817" s="25" t="n"/>
      <c r="D1817" s="26" t="n"/>
      <c r="E1817" s="27" t="n"/>
    </row>
    <row r="1818">
      <c r="A1818" s="20" t="n"/>
      <c r="B1818" s="21" t="n"/>
      <c r="C1818" s="21" t="n"/>
      <c r="D1818" s="22" t="n"/>
      <c r="E1818" s="23" t="n"/>
    </row>
    <row r="1819">
      <c r="A1819" s="24" t="n"/>
      <c r="B1819" s="25" t="n"/>
      <c r="C1819" s="25" t="n"/>
      <c r="D1819" s="26" t="n"/>
      <c r="E1819" s="27" t="n"/>
    </row>
    <row r="1820">
      <c r="A1820" s="20" t="n"/>
      <c r="B1820" s="21" t="n"/>
      <c r="C1820" s="21" t="n"/>
      <c r="D1820" s="22" t="n"/>
      <c r="E1820" s="23" t="n"/>
    </row>
    <row r="1821">
      <c r="A1821" s="24" t="n"/>
      <c r="B1821" s="25" t="n"/>
      <c r="C1821" s="25" t="n"/>
      <c r="D1821" s="26" t="n"/>
      <c r="E1821" s="27" t="n"/>
    </row>
    <row r="1822">
      <c r="A1822" s="20" t="n"/>
      <c r="B1822" s="21" t="n"/>
      <c r="C1822" s="21" t="n"/>
      <c r="D1822" s="22" t="n"/>
      <c r="E1822" s="23" t="n"/>
    </row>
    <row r="1823">
      <c r="A1823" s="24" t="n"/>
      <c r="B1823" s="25" t="n"/>
      <c r="C1823" s="25" t="n"/>
      <c r="D1823" s="26" t="n"/>
      <c r="E1823" s="27" t="n"/>
    </row>
    <row r="1824">
      <c r="A1824" s="20" t="n"/>
      <c r="B1824" s="21" t="n"/>
      <c r="C1824" s="21" t="n"/>
      <c r="D1824" s="22" t="n"/>
      <c r="E1824" s="23" t="n"/>
    </row>
    <row r="1825">
      <c r="A1825" s="24" t="n"/>
      <c r="B1825" s="25" t="n"/>
      <c r="C1825" s="25" t="n"/>
      <c r="D1825" s="26" t="n"/>
      <c r="E1825" s="27" t="n"/>
    </row>
    <row r="1826">
      <c r="A1826" s="20" t="n"/>
      <c r="B1826" s="21" t="n"/>
      <c r="C1826" s="21" t="n"/>
      <c r="D1826" s="22" t="n"/>
      <c r="E1826" s="23" t="n"/>
    </row>
    <row r="1827">
      <c r="A1827" s="24" t="n"/>
      <c r="B1827" s="25" t="n"/>
      <c r="C1827" s="25" t="n"/>
      <c r="D1827" s="26" t="n"/>
      <c r="E1827" s="27" t="n"/>
    </row>
    <row r="1828">
      <c r="A1828" s="20" t="n"/>
      <c r="B1828" s="21" t="n"/>
      <c r="C1828" s="21" t="n"/>
      <c r="D1828" s="22" t="n"/>
      <c r="E1828" s="23" t="n"/>
    </row>
    <row r="1829">
      <c r="A1829" s="24" t="n"/>
      <c r="B1829" s="25" t="n"/>
      <c r="C1829" s="25" t="n"/>
      <c r="D1829" s="26" t="n"/>
      <c r="E1829" s="27" t="n"/>
    </row>
    <row r="1830">
      <c r="A1830" s="20" t="n"/>
      <c r="B1830" s="21" t="n"/>
      <c r="C1830" s="21" t="n"/>
      <c r="D1830" s="22" t="n"/>
      <c r="E1830" s="23" t="n"/>
    </row>
    <row r="1831">
      <c r="A1831" s="24" t="n"/>
      <c r="B1831" s="25" t="n"/>
      <c r="C1831" s="25" t="n"/>
      <c r="D1831" s="26" t="n"/>
      <c r="E1831" s="27" t="n"/>
    </row>
    <row r="1832">
      <c r="A1832" s="20" t="n"/>
      <c r="B1832" s="21" t="n"/>
      <c r="C1832" s="21" t="n"/>
      <c r="D1832" s="22" t="n"/>
      <c r="E1832" s="23" t="n"/>
    </row>
    <row r="1833">
      <c r="A1833" s="24" t="n"/>
      <c r="B1833" s="25" t="n"/>
      <c r="C1833" s="25" t="n"/>
      <c r="D1833" s="26" t="n"/>
      <c r="E1833" s="27" t="n"/>
    </row>
    <row r="1834">
      <c r="A1834" s="20" t="n"/>
      <c r="B1834" s="21" t="n"/>
      <c r="C1834" s="21" t="n"/>
      <c r="D1834" s="22" t="n"/>
      <c r="E1834" s="23" t="n"/>
    </row>
    <row r="1835">
      <c r="A1835" s="24" t="n"/>
      <c r="B1835" s="25" t="n"/>
      <c r="C1835" s="25" t="n"/>
      <c r="D1835" s="26" t="n"/>
      <c r="E1835" s="27" t="n"/>
    </row>
    <row r="1836">
      <c r="A1836" s="20" t="n"/>
      <c r="B1836" s="21" t="n"/>
      <c r="C1836" s="21" t="n"/>
      <c r="D1836" s="22" t="n"/>
      <c r="E1836" s="23" t="n"/>
    </row>
    <row r="1837">
      <c r="A1837" s="24" t="n"/>
      <c r="B1837" s="25" t="n"/>
      <c r="C1837" s="25" t="n"/>
      <c r="D1837" s="26" t="n"/>
      <c r="E1837" s="27" t="n"/>
    </row>
    <row r="1838">
      <c r="A1838" s="20" t="n"/>
      <c r="B1838" s="21" t="n"/>
      <c r="C1838" s="21" t="n"/>
      <c r="D1838" s="22" t="n"/>
      <c r="E1838" s="23" t="n"/>
    </row>
    <row r="1839">
      <c r="A1839" s="24" t="n"/>
      <c r="B1839" s="25" t="n"/>
      <c r="C1839" s="25" t="n"/>
      <c r="D1839" s="26" t="n"/>
      <c r="E1839" s="27" t="n"/>
    </row>
    <row r="1840">
      <c r="A1840" s="20" t="n"/>
      <c r="B1840" s="21" t="n"/>
      <c r="C1840" s="21" t="n"/>
      <c r="D1840" s="22" t="n"/>
      <c r="E1840" s="23" t="n"/>
    </row>
    <row r="1841">
      <c r="A1841" s="24" t="n"/>
      <c r="B1841" s="25" t="n"/>
      <c r="C1841" s="25" t="n"/>
      <c r="D1841" s="26" t="n"/>
      <c r="E1841" s="27" t="n"/>
    </row>
    <row r="1842">
      <c r="A1842" s="20" t="n"/>
      <c r="B1842" s="21" t="n"/>
      <c r="C1842" s="21" t="n"/>
      <c r="D1842" s="22" t="n"/>
      <c r="E1842" s="23" t="n"/>
    </row>
    <row r="1843">
      <c r="A1843" s="24" t="n"/>
      <c r="B1843" s="25" t="n"/>
      <c r="C1843" s="25" t="n"/>
      <c r="D1843" s="26" t="n"/>
      <c r="E1843" s="27" t="n"/>
    </row>
    <row r="1844">
      <c r="A1844" s="20" t="n"/>
      <c r="B1844" s="21" t="n"/>
      <c r="C1844" s="21" t="n"/>
      <c r="D1844" s="22" t="n"/>
      <c r="E1844" s="23" t="n"/>
    </row>
    <row r="1845">
      <c r="A1845" s="24" t="n"/>
      <c r="B1845" s="25" t="n"/>
      <c r="C1845" s="25" t="n"/>
      <c r="D1845" s="26" t="n"/>
      <c r="E1845" s="27" t="n"/>
    </row>
    <row r="1846">
      <c r="A1846" s="20" t="n"/>
      <c r="B1846" s="21" t="n"/>
      <c r="C1846" s="21" t="n"/>
      <c r="D1846" s="22" t="n"/>
      <c r="E1846" s="23" t="n"/>
    </row>
    <row r="1847">
      <c r="A1847" s="24" t="n"/>
      <c r="B1847" s="25" t="n"/>
      <c r="C1847" s="25" t="n"/>
      <c r="D1847" s="26" t="n"/>
      <c r="E1847" s="27" t="n"/>
    </row>
    <row r="1848">
      <c r="A1848" s="20" t="n"/>
      <c r="B1848" s="21" t="n"/>
      <c r="C1848" s="21" t="n"/>
      <c r="D1848" s="22" t="n"/>
      <c r="E1848" s="23" t="n"/>
    </row>
    <row r="1849">
      <c r="A1849" s="24" t="n"/>
      <c r="B1849" s="25" t="n"/>
      <c r="C1849" s="25" t="n"/>
      <c r="D1849" s="26" t="n"/>
      <c r="E1849" s="27" t="n"/>
    </row>
    <row r="1850">
      <c r="A1850" s="20" t="n"/>
      <c r="B1850" s="21" t="n"/>
      <c r="C1850" s="21" t="n"/>
      <c r="D1850" s="22" t="n"/>
      <c r="E1850" s="23" t="n"/>
    </row>
    <row r="1851">
      <c r="A1851" s="24" t="n"/>
      <c r="B1851" s="25" t="n"/>
      <c r="C1851" s="25" t="n"/>
      <c r="D1851" s="26" t="n"/>
      <c r="E1851" s="27" t="n"/>
    </row>
    <row r="1852">
      <c r="A1852" s="20" t="n"/>
      <c r="B1852" s="21" t="n"/>
      <c r="C1852" s="21" t="n"/>
      <c r="D1852" s="22" t="n"/>
      <c r="E1852" s="23" t="n"/>
    </row>
    <row r="1853">
      <c r="A1853" s="24" t="n"/>
      <c r="B1853" s="25" t="n"/>
      <c r="C1853" s="25" t="n"/>
      <c r="D1853" s="26" t="n"/>
      <c r="E1853" s="27" t="n"/>
    </row>
    <row r="1854">
      <c r="A1854" s="20" t="n"/>
      <c r="B1854" s="21" t="n"/>
      <c r="C1854" s="21" t="n"/>
      <c r="D1854" s="22" t="n"/>
      <c r="E1854" s="23" t="n"/>
    </row>
    <row r="1855">
      <c r="A1855" s="24" t="n"/>
      <c r="B1855" s="25" t="n"/>
      <c r="C1855" s="25" t="n"/>
      <c r="D1855" s="26" t="n"/>
      <c r="E1855" s="27" t="n"/>
    </row>
    <row r="1856">
      <c r="A1856" s="20" t="n"/>
      <c r="B1856" s="21" t="n"/>
      <c r="C1856" s="21" t="n"/>
      <c r="D1856" s="22" t="n"/>
      <c r="E1856" s="23" t="n"/>
    </row>
    <row r="1857">
      <c r="A1857" s="24" t="n"/>
      <c r="B1857" s="25" t="n"/>
      <c r="C1857" s="25" t="n"/>
      <c r="D1857" s="26" t="n"/>
      <c r="E1857" s="27" t="n"/>
    </row>
    <row r="1858">
      <c r="A1858" s="20" t="n"/>
      <c r="B1858" s="21" t="n"/>
      <c r="C1858" s="21" t="n"/>
      <c r="D1858" s="22" t="n"/>
      <c r="E1858" s="23" t="n"/>
    </row>
    <row r="1859">
      <c r="A1859" s="24" t="n"/>
      <c r="B1859" s="25" t="n"/>
      <c r="C1859" s="25" t="n"/>
      <c r="D1859" s="26" t="n"/>
      <c r="E1859" s="27" t="n"/>
    </row>
    <row r="1860">
      <c r="A1860" s="20" t="n"/>
      <c r="B1860" s="21" t="n"/>
      <c r="C1860" s="21" t="n"/>
      <c r="D1860" s="22" t="n"/>
      <c r="E1860" s="23" t="n"/>
    </row>
    <row r="1861">
      <c r="A1861" s="24" t="n"/>
      <c r="B1861" s="25" t="n"/>
      <c r="C1861" s="25" t="n"/>
      <c r="D1861" s="26" t="n"/>
      <c r="E1861" s="27" t="n"/>
    </row>
    <row r="1862">
      <c r="A1862" s="20" t="n"/>
      <c r="B1862" s="21" t="n"/>
      <c r="C1862" s="21" t="n"/>
      <c r="D1862" s="22" t="n"/>
      <c r="E1862" s="23" t="n"/>
    </row>
    <row r="1863">
      <c r="A1863" s="24" t="n"/>
      <c r="B1863" s="25" t="n"/>
      <c r="C1863" s="25" t="n"/>
      <c r="D1863" s="26" t="n"/>
      <c r="E1863" s="27" t="n"/>
    </row>
    <row r="1864">
      <c r="A1864" s="20" t="n"/>
      <c r="B1864" s="21" t="n"/>
      <c r="C1864" s="21" t="n"/>
      <c r="D1864" s="22" t="n"/>
      <c r="E1864" s="23" t="n"/>
    </row>
    <row r="1865">
      <c r="A1865" s="24" t="n"/>
      <c r="B1865" s="25" t="n"/>
      <c r="C1865" s="25" t="n"/>
      <c r="D1865" s="26" t="n"/>
      <c r="E1865" s="27" t="n"/>
    </row>
    <row r="1866">
      <c r="A1866" s="20" t="n"/>
      <c r="B1866" s="21" t="n"/>
      <c r="C1866" s="21" t="n"/>
      <c r="D1866" s="22" t="n"/>
      <c r="E1866" s="23" t="n"/>
    </row>
    <row r="1867">
      <c r="A1867" s="24" t="n"/>
      <c r="B1867" s="25" t="n"/>
      <c r="C1867" s="25" t="n"/>
      <c r="D1867" s="26" t="n"/>
      <c r="E1867" s="27" t="n"/>
    </row>
    <row r="1868">
      <c r="A1868" s="20" t="n"/>
      <c r="B1868" s="21" t="n"/>
      <c r="C1868" s="21" t="n"/>
      <c r="D1868" s="22" t="n"/>
      <c r="E1868" s="23" t="n"/>
    </row>
    <row r="1869">
      <c r="A1869" s="24" t="n"/>
      <c r="B1869" s="25" t="n"/>
      <c r="C1869" s="25" t="n"/>
      <c r="D1869" s="26" t="n"/>
      <c r="E1869" s="27" t="n"/>
    </row>
    <row r="1870">
      <c r="A1870" s="20" t="n"/>
      <c r="B1870" s="21" t="n"/>
      <c r="C1870" s="21" t="n"/>
      <c r="D1870" s="22" t="n"/>
      <c r="E1870" s="23" t="n"/>
    </row>
    <row r="1871">
      <c r="A1871" s="24" t="n"/>
      <c r="B1871" s="25" t="n"/>
      <c r="C1871" s="25" t="n"/>
      <c r="D1871" s="26" t="n"/>
      <c r="E1871" s="27" t="n"/>
    </row>
    <row r="1872">
      <c r="A1872" s="20" t="n"/>
      <c r="B1872" s="21" t="n"/>
      <c r="C1872" s="21" t="n"/>
      <c r="D1872" s="22" t="n"/>
      <c r="E1872" s="23" t="n"/>
    </row>
    <row r="1873">
      <c r="A1873" s="24" t="n"/>
      <c r="B1873" s="25" t="n"/>
      <c r="C1873" s="25" t="n"/>
      <c r="D1873" s="26" t="n"/>
      <c r="E1873" s="27" t="n"/>
    </row>
    <row r="1874">
      <c r="A1874" s="20" t="n"/>
      <c r="B1874" s="21" t="n"/>
      <c r="C1874" s="21" t="n"/>
      <c r="D1874" s="22" t="n"/>
      <c r="E1874" s="23" t="n"/>
    </row>
    <row r="1875">
      <c r="A1875" s="24" t="n"/>
      <c r="B1875" s="25" t="n"/>
      <c r="C1875" s="25" t="n"/>
      <c r="D1875" s="26" t="n"/>
      <c r="E1875" s="27" t="n"/>
    </row>
    <row r="1876">
      <c r="A1876" s="20" t="n"/>
      <c r="B1876" s="21" t="n"/>
      <c r="C1876" s="21" t="n"/>
      <c r="D1876" s="22" t="n"/>
      <c r="E1876" s="23" t="n"/>
    </row>
    <row r="1877">
      <c r="A1877" s="24" t="n"/>
      <c r="B1877" s="25" t="n"/>
      <c r="C1877" s="25" t="n"/>
      <c r="D1877" s="26" t="n"/>
      <c r="E1877" s="27" t="n"/>
    </row>
    <row r="1878">
      <c r="A1878" s="20" t="n"/>
      <c r="B1878" s="21" t="n"/>
      <c r="C1878" s="21" t="n"/>
      <c r="D1878" s="22" t="n"/>
      <c r="E1878" s="23" t="n"/>
    </row>
    <row r="1879">
      <c r="A1879" s="24" t="n"/>
      <c r="B1879" s="25" t="n"/>
      <c r="C1879" s="25" t="n"/>
      <c r="D1879" s="26" t="n"/>
      <c r="E1879" s="27" t="n"/>
    </row>
    <row r="1880">
      <c r="A1880" s="20" t="n"/>
      <c r="B1880" s="21" t="n"/>
      <c r="C1880" s="21" t="n"/>
      <c r="D1880" s="22" t="n"/>
      <c r="E1880" s="23" t="n"/>
    </row>
    <row r="1881">
      <c r="A1881" s="24" t="n"/>
      <c r="B1881" s="25" t="n"/>
      <c r="C1881" s="25" t="n"/>
      <c r="D1881" s="26" t="n"/>
      <c r="E1881" s="27" t="n"/>
    </row>
    <row r="1882">
      <c r="A1882" s="20" t="n"/>
      <c r="B1882" s="21" t="n"/>
      <c r="C1882" s="21" t="n"/>
      <c r="D1882" s="22" t="n"/>
      <c r="E1882" s="23" t="n"/>
    </row>
    <row r="1883">
      <c r="A1883" s="24" t="n"/>
      <c r="B1883" s="25" t="n"/>
      <c r="C1883" s="25" t="n"/>
      <c r="D1883" s="26" t="n"/>
      <c r="E1883" s="27" t="n"/>
    </row>
    <row r="1884">
      <c r="A1884" s="20" t="n"/>
      <c r="B1884" s="21" t="n"/>
      <c r="C1884" s="21" t="n"/>
      <c r="D1884" s="22" t="n"/>
      <c r="E1884" s="23" t="n"/>
    </row>
    <row r="1885">
      <c r="A1885" s="24" t="n"/>
      <c r="B1885" s="25" t="n"/>
      <c r="C1885" s="25" t="n"/>
      <c r="D1885" s="26" t="n"/>
      <c r="E1885" s="27" t="n"/>
    </row>
    <row r="1886">
      <c r="A1886" s="20" t="n"/>
      <c r="B1886" s="21" t="n"/>
      <c r="C1886" s="21" t="n"/>
      <c r="D1886" s="22" t="n"/>
      <c r="E1886" s="23" t="n"/>
    </row>
    <row r="1887">
      <c r="A1887" s="24" t="n"/>
      <c r="B1887" s="25" t="n"/>
      <c r="C1887" s="25" t="n"/>
      <c r="D1887" s="26" t="n"/>
      <c r="E1887" s="27" t="n"/>
    </row>
    <row r="1888">
      <c r="A1888" s="20" t="n"/>
      <c r="B1888" s="21" t="n"/>
      <c r="C1888" s="21" t="n"/>
      <c r="D1888" s="22" t="n"/>
      <c r="E1888" s="23" t="n"/>
    </row>
    <row r="1889">
      <c r="A1889" s="24" t="n"/>
      <c r="B1889" s="25" t="n"/>
      <c r="C1889" s="25" t="n"/>
      <c r="D1889" s="26" t="n"/>
      <c r="E1889" s="27" t="n"/>
    </row>
    <row r="1890">
      <c r="A1890" s="20" t="n"/>
      <c r="B1890" s="21" t="n"/>
      <c r="C1890" s="21" t="n"/>
      <c r="D1890" s="22" t="n"/>
      <c r="E1890" s="23" t="n"/>
    </row>
    <row r="1891">
      <c r="A1891" s="24" t="n"/>
      <c r="B1891" s="25" t="n"/>
      <c r="C1891" s="25" t="n"/>
      <c r="D1891" s="26" t="n"/>
      <c r="E1891" s="27" t="n"/>
    </row>
    <row r="1892">
      <c r="A1892" s="20" t="n"/>
      <c r="B1892" s="21" t="n"/>
      <c r="C1892" s="21" t="n"/>
      <c r="D1892" s="22" t="n"/>
      <c r="E1892" s="23" t="n"/>
    </row>
    <row r="1893">
      <c r="A1893" s="24" t="n"/>
      <c r="B1893" s="25" t="n"/>
      <c r="C1893" s="25" t="n"/>
      <c r="D1893" s="26" t="n"/>
      <c r="E1893" s="27" t="n"/>
    </row>
    <row r="1894">
      <c r="A1894" s="20" t="n"/>
      <c r="B1894" s="21" t="n"/>
      <c r="C1894" s="21" t="n"/>
      <c r="D1894" s="22" t="n"/>
      <c r="E1894" s="23" t="n"/>
    </row>
    <row r="1895">
      <c r="A1895" s="24" t="n"/>
      <c r="B1895" s="25" t="n"/>
      <c r="C1895" s="25" t="n"/>
      <c r="D1895" s="26" t="n"/>
      <c r="E1895" s="27" t="n"/>
    </row>
    <row r="1896">
      <c r="A1896" s="20" t="n"/>
      <c r="B1896" s="21" t="n"/>
      <c r="C1896" s="21" t="n"/>
      <c r="D1896" s="22" t="n"/>
      <c r="E1896" s="23" t="n"/>
    </row>
    <row r="1897">
      <c r="A1897" s="24" t="n"/>
      <c r="B1897" s="25" t="n"/>
      <c r="C1897" s="25" t="n"/>
      <c r="D1897" s="26" t="n"/>
      <c r="E1897" s="27" t="n"/>
    </row>
    <row r="1898">
      <c r="A1898" s="20" t="n"/>
      <c r="B1898" s="21" t="n"/>
      <c r="C1898" s="21" t="n"/>
      <c r="D1898" s="22" t="n"/>
      <c r="E1898" s="23" t="n"/>
    </row>
    <row r="1899">
      <c r="A1899" s="24" t="n"/>
      <c r="B1899" s="25" t="n"/>
      <c r="C1899" s="25" t="n"/>
      <c r="D1899" s="26" t="n"/>
      <c r="E1899" s="27" t="n"/>
    </row>
    <row r="1900">
      <c r="A1900" s="20" t="n"/>
      <c r="B1900" s="21" t="n"/>
      <c r="C1900" s="21" t="n"/>
      <c r="D1900" s="22" t="n"/>
      <c r="E1900" s="23" t="n"/>
    </row>
    <row r="1901">
      <c r="A1901" s="24" t="n"/>
      <c r="B1901" s="25" t="n"/>
      <c r="C1901" s="25" t="n"/>
      <c r="D1901" s="26" t="n"/>
      <c r="E1901" s="27" t="n"/>
    </row>
    <row r="1902">
      <c r="A1902" s="20" t="n"/>
      <c r="B1902" s="21" t="n"/>
      <c r="C1902" s="21" t="n"/>
      <c r="D1902" s="22" t="n"/>
      <c r="E1902" s="23" t="n"/>
    </row>
    <row r="1903">
      <c r="A1903" s="24" t="n"/>
      <c r="B1903" s="25" t="n"/>
      <c r="C1903" s="25" t="n"/>
      <c r="D1903" s="26" t="n"/>
      <c r="E1903" s="27" t="n"/>
    </row>
    <row r="1904">
      <c r="A1904" s="20" t="n"/>
      <c r="B1904" s="21" t="n"/>
      <c r="C1904" s="21" t="n"/>
      <c r="D1904" s="22" t="n"/>
      <c r="E1904" s="23" t="n"/>
    </row>
    <row r="1905">
      <c r="A1905" s="24" t="n"/>
      <c r="B1905" s="25" t="n"/>
      <c r="C1905" s="25" t="n"/>
      <c r="D1905" s="26" t="n"/>
      <c r="E1905" s="27" t="n"/>
    </row>
    <row r="1906">
      <c r="A1906" s="20" t="n"/>
      <c r="B1906" s="21" t="n"/>
      <c r="C1906" s="21" t="n"/>
      <c r="D1906" s="22" t="n"/>
      <c r="E1906" s="23" t="n"/>
    </row>
    <row r="1907">
      <c r="A1907" s="24" t="n"/>
      <c r="B1907" s="25" t="n"/>
      <c r="C1907" s="25" t="n"/>
      <c r="D1907" s="26" t="n"/>
      <c r="E1907" s="27" t="n"/>
    </row>
    <row r="1908">
      <c r="A1908" s="20" t="n"/>
      <c r="B1908" s="21" t="n"/>
      <c r="C1908" s="21" t="n"/>
      <c r="D1908" s="22" t="n"/>
      <c r="E1908" s="23" t="n"/>
    </row>
    <row r="1909">
      <c r="A1909" s="24" t="n"/>
      <c r="B1909" s="25" t="n"/>
      <c r="C1909" s="25" t="n"/>
      <c r="D1909" s="26" t="n"/>
      <c r="E1909" s="27" t="n"/>
    </row>
    <row r="1910">
      <c r="A1910" s="20" t="n"/>
      <c r="B1910" s="21" t="n"/>
      <c r="C1910" s="21" t="n"/>
      <c r="D1910" s="22" t="n"/>
      <c r="E1910" s="23" t="n"/>
    </row>
    <row r="1911">
      <c r="A1911" s="24" t="n"/>
      <c r="B1911" s="25" t="n"/>
      <c r="C1911" s="25" t="n"/>
      <c r="D1911" s="26" t="n"/>
      <c r="E1911" s="27" t="n"/>
    </row>
    <row r="1912">
      <c r="A1912" s="20" t="n"/>
      <c r="B1912" s="21" t="n"/>
      <c r="C1912" s="21" t="n"/>
      <c r="D1912" s="22" t="n"/>
      <c r="E1912" s="23" t="n"/>
    </row>
    <row r="1913">
      <c r="A1913" s="24" t="n"/>
      <c r="B1913" s="25" t="n"/>
      <c r="C1913" s="25" t="n"/>
      <c r="D1913" s="26" t="n"/>
      <c r="E1913" s="27" t="n"/>
    </row>
    <row r="1914">
      <c r="A1914" s="20" t="n"/>
      <c r="B1914" s="21" t="n"/>
      <c r="C1914" s="21" t="n"/>
      <c r="D1914" s="22" t="n"/>
      <c r="E1914" s="23" t="n"/>
    </row>
    <row r="1915">
      <c r="A1915" s="24" t="n"/>
      <c r="B1915" s="25" t="n"/>
      <c r="C1915" s="25" t="n"/>
      <c r="D1915" s="26" t="n"/>
      <c r="E1915" s="27" t="n"/>
    </row>
    <row r="1916">
      <c r="A1916" s="20" t="n"/>
      <c r="B1916" s="21" t="n"/>
      <c r="C1916" s="21" t="n"/>
      <c r="D1916" s="22" t="n"/>
      <c r="E1916" s="23" t="n"/>
    </row>
    <row r="1917">
      <c r="A1917" s="24" t="n"/>
      <c r="B1917" s="25" t="n"/>
      <c r="C1917" s="25" t="n"/>
      <c r="D1917" s="26" t="n"/>
      <c r="E1917" s="27" t="n"/>
    </row>
    <row r="1918">
      <c r="A1918" s="20" t="n"/>
      <c r="B1918" s="21" t="n"/>
      <c r="C1918" s="21" t="n"/>
      <c r="D1918" s="22" t="n"/>
      <c r="E1918" s="23" t="n"/>
    </row>
    <row r="1919">
      <c r="A1919" s="24" t="n"/>
      <c r="B1919" s="25" t="n"/>
      <c r="C1919" s="25" t="n"/>
      <c r="D1919" s="26" t="n"/>
      <c r="E1919" s="27" t="n"/>
    </row>
    <row r="1920">
      <c r="A1920" s="20" t="n"/>
      <c r="B1920" s="21" t="n"/>
      <c r="C1920" s="21" t="n"/>
      <c r="D1920" s="22" t="n"/>
      <c r="E1920" s="23" t="n"/>
    </row>
    <row r="1921">
      <c r="A1921" s="24" t="n"/>
      <c r="B1921" s="25" t="n"/>
      <c r="C1921" s="25" t="n"/>
      <c r="D1921" s="26" t="n"/>
      <c r="E1921" s="27" t="n"/>
    </row>
    <row r="1922">
      <c r="A1922" s="20" t="n"/>
      <c r="B1922" s="21" t="n"/>
      <c r="C1922" s="21" t="n"/>
      <c r="D1922" s="22" t="n"/>
      <c r="E1922" s="23" t="n"/>
    </row>
    <row r="1923">
      <c r="A1923" s="24" t="n"/>
      <c r="B1923" s="25" t="n"/>
      <c r="C1923" s="25" t="n"/>
      <c r="D1923" s="26" t="n"/>
      <c r="E1923" s="27" t="n"/>
    </row>
    <row r="1924">
      <c r="A1924" s="20" t="n"/>
      <c r="B1924" s="21" t="n"/>
      <c r="C1924" s="21" t="n"/>
      <c r="D1924" s="22" t="n"/>
      <c r="E1924" s="23" t="n"/>
    </row>
    <row r="1925">
      <c r="A1925" s="24" t="n"/>
      <c r="B1925" s="25" t="n"/>
      <c r="C1925" s="25" t="n"/>
      <c r="D1925" s="26" t="n"/>
      <c r="E1925" s="27" t="n"/>
    </row>
    <row r="1926">
      <c r="A1926" s="20" t="n"/>
      <c r="B1926" s="21" t="n"/>
      <c r="C1926" s="21" t="n"/>
      <c r="D1926" s="22" t="n"/>
      <c r="E1926" s="23" t="n"/>
    </row>
    <row r="1927">
      <c r="A1927" s="24" t="n"/>
      <c r="B1927" s="25" t="n"/>
      <c r="C1927" s="25" t="n"/>
      <c r="D1927" s="26" t="n"/>
      <c r="E1927" s="27" t="n"/>
    </row>
    <row r="1928">
      <c r="A1928" s="20" t="n"/>
      <c r="B1928" s="21" t="n"/>
      <c r="C1928" s="21" t="n"/>
      <c r="D1928" s="22" t="n"/>
      <c r="E1928" s="23" t="n"/>
    </row>
    <row r="1929">
      <c r="A1929" s="24" t="n"/>
      <c r="B1929" s="25" t="n"/>
      <c r="C1929" s="25" t="n"/>
      <c r="D1929" s="26" t="n"/>
      <c r="E1929" s="27" t="n"/>
    </row>
    <row r="1930">
      <c r="A1930" s="20" t="n"/>
      <c r="B1930" s="21" t="n"/>
      <c r="C1930" s="21" t="n"/>
      <c r="D1930" s="22" t="n"/>
      <c r="E1930" s="23" t="n"/>
    </row>
    <row r="1931">
      <c r="A1931" s="24" t="n"/>
      <c r="B1931" s="25" t="n"/>
      <c r="C1931" s="25" t="n"/>
      <c r="D1931" s="26" t="n"/>
      <c r="E1931" s="27" t="n"/>
    </row>
    <row r="1932">
      <c r="A1932" s="20" t="n"/>
      <c r="B1932" s="21" t="n"/>
      <c r="C1932" s="21" t="n"/>
      <c r="D1932" s="22" t="n"/>
      <c r="E1932" s="23" t="n"/>
    </row>
    <row r="1933">
      <c r="A1933" s="24" t="n"/>
      <c r="B1933" s="25" t="n"/>
      <c r="C1933" s="25" t="n"/>
      <c r="D1933" s="26" t="n"/>
      <c r="E1933" s="27" t="n"/>
    </row>
    <row r="1934">
      <c r="A1934" s="20" t="n"/>
      <c r="B1934" s="21" t="n"/>
      <c r="C1934" s="21" t="n"/>
      <c r="D1934" s="22" t="n"/>
      <c r="E1934" s="23" t="n"/>
    </row>
    <row r="1935">
      <c r="A1935" s="24" t="n"/>
      <c r="B1935" s="25" t="n"/>
      <c r="C1935" s="25" t="n"/>
      <c r="D1935" s="26" t="n"/>
      <c r="E1935" s="27" t="n"/>
    </row>
    <row r="1936">
      <c r="A1936" s="20" t="n"/>
      <c r="B1936" s="21" t="n"/>
      <c r="C1936" s="21" t="n"/>
      <c r="D1936" s="22" t="n"/>
      <c r="E1936" s="23" t="n"/>
    </row>
    <row r="1937">
      <c r="A1937" s="24" t="n"/>
      <c r="B1937" s="25" t="n"/>
      <c r="C1937" s="25" t="n"/>
      <c r="D1937" s="26" t="n"/>
      <c r="E1937" s="27" t="n"/>
    </row>
    <row r="1938">
      <c r="A1938" s="20" t="n"/>
      <c r="B1938" s="21" t="n"/>
      <c r="C1938" s="21" t="n"/>
      <c r="D1938" s="22" t="n"/>
      <c r="E1938" s="23" t="n"/>
    </row>
    <row r="1939">
      <c r="A1939" s="24" t="n"/>
      <c r="B1939" s="25" t="n"/>
      <c r="C1939" s="25" t="n"/>
      <c r="D1939" s="26" t="n"/>
      <c r="E1939" s="27" t="n"/>
    </row>
    <row r="1940">
      <c r="A1940" s="20" t="n"/>
      <c r="B1940" s="21" t="n"/>
      <c r="C1940" s="21" t="n"/>
      <c r="D1940" s="22" t="n"/>
      <c r="E1940" s="23" t="n"/>
    </row>
    <row r="1941">
      <c r="A1941" s="24" t="n"/>
      <c r="B1941" s="25" t="n"/>
      <c r="C1941" s="25" t="n"/>
      <c r="D1941" s="26" t="n"/>
      <c r="E1941" s="27" t="n"/>
    </row>
    <row r="1942">
      <c r="A1942" s="20" t="n"/>
      <c r="B1942" s="21" t="n"/>
      <c r="C1942" s="21" t="n"/>
      <c r="D1942" s="22" t="n"/>
      <c r="E1942" s="23" t="n"/>
    </row>
    <row r="1943">
      <c r="A1943" s="24" t="n"/>
      <c r="B1943" s="25" t="n"/>
      <c r="C1943" s="25" t="n"/>
      <c r="D1943" s="26" t="n"/>
      <c r="E1943" s="27" t="n"/>
    </row>
    <row r="1944">
      <c r="A1944" s="20" t="n"/>
      <c r="B1944" s="21" t="n"/>
      <c r="C1944" s="21" t="n"/>
      <c r="D1944" s="22" t="n"/>
      <c r="E1944" s="23" t="n"/>
    </row>
    <row r="1945">
      <c r="A1945" s="24" t="n"/>
      <c r="B1945" s="25" t="n"/>
      <c r="C1945" s="25" t="n"/>
      <c r="D1945" s="26" t="n"/>
      <c r="E1945" s="27" t="n"/>
    </row>
    <row r="1946">
      <c r="A1946" s="20" t="n"/>
      <c r="B1946" s="21" t="n"/>
      <c r="C1946" s="21" t="n"/>
      <c r="D1946" s="22" t="n"/>
      <c r="E1946" s="23" t="n"/>
    </row>
    <row r="1947">
      <c r="A1947" s="24" t="n"/>
      <c r="B1947" s="25" t="n"/>
      <c r="C1947" s="25" t="n"/>
      <c r="D1947" s="26" t="n"/>
      <c r="E1947" s="27" t="n"/>
    </row>
    <row r="1948">
      <c r="A1948" s="20" t="n"/>
      <c r="B1948" s="21" t="n"/>
      <c r="C1948" s="21" t="n"/>
      <c r="D1948" s="22" t="n"/>
      <c r="E1948" s="23" t="n"/>
    </row>
    <row r="1949">
      <c r="A1949" s="24" t="n"/>
      <c r="B1949" s="25" t="n"/>
      <c r="C1949" s="25" t="n"/>
      <c r="D1949" s="26" t="n"/>
      <c r="E1949" s="27" t="n"/>
    </row>
    <row r="1950">
      <c r="A1950" s="20" t="n"/>
      <c r="B1950" s="21" t="n"/>
      <c r="C1950" s="21" t="n"/>
      <c r="D1950" s="22" t="n"/>
      <c r="E1950" s="23" t="n"/>
    </row>
    <row r="1951">
      <c r="A1951" s="24" t="n"/>
      <c r="B1951" s="25" t="n"/>
      <c r="C1951" s="25" t="n"/>
      <c r="D1951" s="26" t="n"/>
      <c r="E1951" s="27" t="n"/>
    </row>
    <row r="1952">
      <c r="A1952" s="20" t="n"/>
      <c r="B1952" s="21" t="n"/>
      <c r="C1952" s="21" t="n"/>
      <c r="D1952" s="22" t="n"/>
      <c r="E1952" s="23" t="n"/>
    </row>
    <row r="1953">
      <c r="A1953" s="24" t="n"/>
      <c r="B1953" s="25" t="n"/>
      <c r="C1953" s="25" t="n"/>
      <c r="D1953" s="26" t="n"/>
      <c r="E1953" s="27" t="n"/>
    </row>
    <row r="1954">
      <c r="A1954" s="20" t="n"/>
      <c r="B1954" s="21" t="n"/>
      <c r="C1954" s="21" t="n"/>
      <c r="D1954" s="22" t="n"/>
      <c r="E1954" s="23" t="n"/>
    </row>
    <row r="1955">
      <c r="A1955" s="24" t="n"/>
      <c r="B1955" s="25" t="n"/>
      <c r="C1955" s="25" t="n"/>
      <c r="D1955" s="26" t="n"/>
      <c r="E1955" s="27" t="n"/>
    </row>
    <row r="1956">
      <c r="A1956" s="20" t="n"/>
      <c r="B1956" s="21" t="n"/>
      <c r="C1956" s="21" t="n"/>
      <c r="D1956" s="22" t="n"/>
      <c r="E1956" s="23" t="n"/>
    </row>
    <row r="1957">
      <c r="A1957" s="24" t="n"/>
      <c r="B1957" s="25" t="n"/>
      <c r="C1957" s="25" t="n"/>
      <c r="D1957" s="26" t="n"/>
      <c r="E1957" s="27" t="n"/>
    </row>
    <row r="1958">
      <c r="A1958" s="20" t="n"/>
      <c r="B1958" s="21" t="n"/>
      <c r="C1958" s="21" t="n"/>
      <c r="D1958" s="22" t="n"/>
      <c r="E1958" s="23" t="n"/>
    </row>
    <row r="1959">
      <c r="A1959" s="24" t="n"/>
      <c r="B1959" s="25" t="n"/>
      <c r="C1959" s="25" t="n"/>
      <c r="D1959" s="26" t="n"/>
      <c r="E1959" s="27" t="n"/>
    </row>
    <row r="1960">
      <c r="A1960" s="20" t="n"/>
      <c r="B1960" s="21" t="n"/>
      <c r="C1960" s="21" t="n"/>
      <c r="D1960" s="22" t="n"/>
      <c r="E1960" s="23" t="n"/>
    </row>
    <row r="1961">
      <c r="A1961" s="24" t="n"/>
      <c r="B1961" s="25" t="n"/>
      <c r="C1961" s="25" t="n"/>
      <c r="D1961" s="26" t="n"/>
      <c r="E1961" s="27" t="n"/>
    </row>
    <row r="1962">
      <c r="A1962" s="20" t="n"/>
      <c r="B1962" s="21" t="n"/>
      <c r="C1962" s="21" t="n"/>
      <c r="D1962" s="22" t="n"/>
      <c r="E1962" s="23" t="n"/>
    </row>
    <row r="1963">
      <c r="A1963" s="24" t="n"/>
      <c r="B1963" s="25" t="n"/>
      <c r="C1963" s="25" t="n"/>
      <c r="D1963" s="26" t="n"/>
      <c r="E1963" s="27" t="n"/>
    </row>
    <row r="1964">
      <c r="A1964" s="20" t="n"/>
      <c r="B1964" s="21" t="n"/>
      <c r="C1964" s="21" t="n"/>
      <c r="D1964" s="22" t="n"/>
      <c r="E1964" s="23" t="n"/>
    </row>
    <row r="1965">
      <c r="A1965" s="24" t="n"/>
      <c r="B1965" s="25" t="n"/>
      <c r="C1965" s="25" t="n"/>
      <c r="D1965" s="26" t="n"/>
      <c r="E1965" s="27" t="n"/>
    </row>
    <row r="1966">
      <c r="A1966" s="20" t="n"/>
      <c r="B1966" s="21" t="n"/>
      <c r="C1966" s="21" t="n"/>
      <c r="D1966" s="22" t="n"/>
      <c r="E1966" s="23" t="n"/>
    </row>
    <row r="1967">
      <c r="A1967" s="24" t="n"/>
      <c r="B1967" s="25" t="n"/>
      <c r="C1967" s="25" t="n"/>
      <c r="D1967" s="26" t="n"/>
      <c r="E1967" s="27" t="n"/>
    </row>
    <row r="1968">
      <c r="A1968" s="20" t="n"/>
      <c r="B1968" s="21" t="n"/>
      <c r="C1968" s="21" t="n"/>
      <c r="D1968" s="22" t="n"/>
      <c r="E1968" s="23" t="n"/>
    </row>
    <row r="1969">
      <c r="A1969" s="24" t="n"/>
      <c r="B1969" s="25" t="n"/>
      <c r="C1969" s="25" t="n"/>
      <c r="D1969" s="26" t="n"/>
      <c r="E1969" s="27" t="n"/>
    </row>
    <row r="1970">
      <c r="A1970" s="20" t="n"/>
      <c r="B1970" s="21" t="n"/>
      <c r="C1970" s="21" t="n"/>
      <c r="D1970" s="22" t="n"/>
      <c r="E1970" s="23" t="n"/>
    </row>
    <row r="1971">
      <c r="A1971" s="24" t="n"/>
      <c r="B1971" s="25" t="n"/>
      <c r="C1971" s="25" t="n"/>
      <c r="D1971" s="26" t="n"/>
      <c r="E1971" s="27" t="n"/>
    </row>
    <row r="1972">
      <c r="A1972" s="20" t="n"/>
      <c r="B1972" s="21" t="n"/>
      <c r="C1972" s="21" t="n"/>
      <c r="D1972" s="22" t="n"/>
      <c r="E1972" s="23" t="n"/>
    </row>
    <row r="1973">
      <c r="A1973" s="24" t="n"/>
      <c r="B1973" s="25" t="n"/>
      <c r="C1973" s="25" t="n"/>
      <c r="D1973" s="26" t="n"/>
      <c r="E1973" s="27" t="n"/>
    </row>
    <row r="1974">
      <c r="A1974" s="20" t="n"/>
      <c r="B1974" s="21" t="n"/>
      <c r="C1974" s="21" t="n"/>
      <c r="D1974" s="22" t="n"/>
      <c r="E1974" s="23" t="n"/>
    </row>
    <row r="1975">
      <c r="A1975" s="24" t="n"/>
      <c r="B1975" s="25" t="n"/>
      <c r="C1975" s="25" t="n"/>
      <c r="D1975" s="26" t="n"/>
      <c r="E1975" s="27" t="n"/>
    </row>
    <row r="1976">
      <c r="A1976" s="20" t="n"/>
      <c r="B1976" s="21" t="n"/>
      <c r="C1976" s="21" t="n"/>
      <c r="D1976" s="22" t="n"/>
      <c r="E1976" s="23" t="n"/>
    </row>
    <row r="1977">
      <c r="A1977" s="24" t="n"/>
      <c r="B1977" s="25" t="n"/>
      <c r="C1977" s="25" t="n"/>
      <c r="D1977" s="26" t="n"/>
      <c r="E1977" s="27" t="n"/>
    </row>
    <row r="1978">
      <c r="A1978" s="20" t="n"/>
      <c r="B1978" s="21" t="n"/>
      <c r="C1978" s="21" t="n"/>
      <c r="D1978" s="22" t="n"/>
      <c r="E1978" s="23" t="n"/>
    </row>
    <row r="1979">
      <c r="A1979" s="24" t="n"/>
      <c r="B1979" s="25" t="n"/>
      <c r="C1979" s="25" t="n"/>
      <c r="D1979" s="26" t="n"/>
      <c r="E1979" s="27" t="n"/>
    </row>
    <row r="1980">
      <c r="A1980" s="20" t="n"/>
      <c r="B1980" s="21" t="n"/>
      <c r="C1980" s="21" t="n"/>
      <c r="D1980" s="22" t="n"/>
      <c r="E1980" s="23" t="n"/>
    </row>
    <row r="1981">
      <c r="A1981" s="24" t="n"/>
      <c r="B1981" s="25" t="n"/>
      <c r="C1981" s="25" t="n"/>
      <c r="D1981" s="26" t="n"/>
      <c r="E1981" s="27" t="n"/>
    </row>
    <row r="1982">
      <c r="A1982" s="20" t="n"/>
      <c r="B1982" s="21" t="n"/>
      <c r="C1982" s="21" t="n"/>
      <c r="D1982" s="22" t="n"/>
      <c r="E1982" s="23" t="n"/>
    </row>
    <row r="1983">
      <c r="A1983" s="24" t="n"/>
      <c r="B1983" s="25" t="n"/>
      <c r="C1983" s="25" t="n"/>
      <c r="D1983" s="26" t="n"/>
      <c r="E1983" s="27" t="n"/>
    </row>
    <row r="1984">
      <c r="A1984" s="20" t="n"/>
      <c r="B1984" s="21" t="n"/>
      <c r="C1984" s="21" t="n"/>
      <c r="D1984" s="22" t="n"/>
      <c r="E1984" s="23" t="n"/>
    </row>
    <row r="1985">
      <c r="A1985" s="24" t="n"/>
      <c r="B1985" s="25" t="n"/>
      <c r="C1985" s="25" t="n"/>
      <c r="D1985" s="26" t="n"/>
      <c r="E1985" s="27" t="n"/>
    </row>
    <row r="1986">
      <c r="A1986" s="20" t="n"/>
      <c r="B1986" s="21" t="n"/>
      <c r="C1986" s="21" t="n"/>
      <c r="D1986" s="22" t="n"/>
      <c r="E1986" s="23" t="n"/>
    </row>
    <row r="1987">
      <c r="A1987" s="24" t="n"/>
      <c r="B1987" s="25" t="n"/>
      <c r="C1987" s="25" t="n"/>
      <c r="D1987" s="26" t="n"/>
      <c r="E1987" s="27" t="n"/>
    </row>
    <row r="1988">
      <c r="A1988" s="20" t="n"/>
      <c r="B1988" s="21" t="n"/>
      <c r="C1988" s="21" t="n"/>
      <c r="D1988" s="22" t="n"/>
      <c r="E1988" s="23" t="n"/>
    </row>
    <row r="1989">
      <c r="A1989" s="24" t="n"/>
      <c r="B1989" s="25" t="n"/>
      <c r="C1989" s="25" t="n"/>
      <c r="D1989" s="26" t="n"/>
      <c r="E1989" s="27" t="n"/>
    </row>
    <row r="1990">
      <c r="A1990" s="20" t="n"/>
      <c r="B1990" s="21" t="n"/>
      <c r="C1990" s="21" t="n"/>
      <c r="D1990" s="22" t="n"/>
      <c r="E1990" s="23" t="n"/>
    </row>
    <row r="1991">
      <c r="A1991" s="24" t="n"/>
      <c r="B1991" s="25" t="n"/>
      <c r="C1991" s="25" t="n"/>
      <c r="D1991" s="26" t="n"/>
      <c r="E1991" s="27" t="n"/>
    </row>
    <row r="1992">
      <c r="A1992" s="20" t="n"/>
      <c r="B1992" s="21" t="n"/>
      <c r="C1992" s="21" t="n"/>
      <c r="D1992" s="22" t="n"/>
      <c r="E1992" s="23" t="n"/>
    </row>
    <row r="1993">
      <c r="A1993" s="24" t="n"/>
      <c r="B1993" s="25" t="n"/>
      <c r="C1993" s="25" t="n"/>
      <c r="D1993" s="26" t="n"/>
      <c r="E1993" s="27" t="n"/>
    </row>
    <row r="1994">
      <c r="A1994" s="20" t="n"/>
      <c r="B1994" s="21" t="n"/>
      <c r="C1994" s="21" t="n"/>
      <c r="D1994" s="22" t="n"/>
      <c r="E1994" s="23" t="n"/>
    </row>
    <row r="1995">
      <c r="A1995" s="24" t="n"/>
      <c r="B1995" s="25" t="n"/>
      <c r="C1995" s="25" t="n"/>
      <c r="D1995" s="26" t="n"/>
      <c r="E1995" s="27" t="n"/>
    </row>
    <row r="1996">
      <c r="A1996" s="20" t="n"/>
      <c r="B1996" s="21" t="n"/>
      <c r="C1996" s="21" t="n"/>
      <c r="D1996" s="22" t="n"/>
      <c r="E1996" s="23" t="n"/>
    </row>
    <row r="1997">
      <c r="A1997" s="24" t="n"/>
      <c r="B1997" s="25" t="n"/>
      <c r="C1997" s="25" t="n"/>
      <c r="D1997" s="26" t="n"/>
      <c r="E1997" s="27" t="n"/>
    </row>
    <row r="1998">
      <c r="A1998" s="20" t="n"/>
      <c r="B1998" s="21" t="n"/>
      <c r="C1998" s="21" t="n"/>
      <c r="D1998" s="22" t="n"/>
      <c r="E1998" s="23" t="n"/>
    </row>
    <row r="1999">
      <c r="A1999" s="24" t="n"/>
      <c r="B1999" s="25" t="n"/>
      <c r="C1999" s="25" t="n"/>
      <c r="D1999" s="26" t="n"/>
      <c r="E1999" s="27" t="n"/>
    </row>
    <row r="2000">
      <c r="A2000" s="20" t="n"/>
      <c r="B2000" s="21" t="n"/>
      <c r="C2000" s="21" t="n"/>
      <c r="D2000" s="22" t="n"/>
      <c r="E2000" s="23" t="n"/>
    </row>
    <row r="2001">
      <c r="A2001" s="24" t="n"/>
      <c r="B2001" s="25" t="n"/>
      <c r="C2001" s="25" t="n"/>
      <c r="D2001" s="26" t="n"/>
      <c r="E2001" s="27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1:E2001"/>
  <dataValidations count="4">
    <dataValidation sqref="A2:A2001" showDropDown="0" showInputMessage="0" showErrorMessage="1" allowBlank="0" errorTitle="日付" error="日付を 2026/10/23 のように入れてください" type="date" operator="between">
      <formula1>DATE(2000,1,1)</formula1>
      <formula2>DATE(2100,12,31)</formula2>
    </dataValidation>
    <dataValidation sqref="B2:B2001" showDropDown="0" showInputMessage="0" showErrorMessage="1" allowBlank="0" errorTitle="作品名" error="「設定」シートにない作品名です。集計では「設定にない作品名」にまとめます。このまま入れるなら「はい」" type="list" errorStyle="warning">
      <formula1>=設定!$A$2:$A$21</formula1>
    </dataValidation>
    <dataValidation sqref="C2:C2001" showDropDown="0" showInputMessage="0" showErrorMessage="1" allowBlank="0" errorTitle="作業の種類" error="リストから選んでください（種類は「設定」シートで変えられます）" type="list">
      <formula1>=設定!$C$2:$C$13</formula1>
    </dataValidation>
    <dataValidation sqref="D2:D2001" showDropDown="0" showInputMessage="0" showErrorMessage="1" allowBlank="0" errorTitle="時間（分）" error="1〜1440の整数（分）で入れてください。1時間半なら 90" type="whole" operator="between">
      <formula1>1</formula1>
      <formula2>1440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26" customWidth="1" min="1" max="1"/>
    <col width="4" customWidth="1" min="2" max="2"/>
    <col width="26" customWidth="1" min="3" max="3"/>
  </cols>
  <sheetData>
    <row r="1">
      <c r="A1" s="9" t="inlineStr">
        <is>
          <t>作品名（20個まで）</t>
        </is>
      </c>
      <c r="C1" s="9" t="inlineStr">
        <is>
          <t>作業の種類（12個まで）</t>
        </is>
      </c>
    </row>
    <row r="2">
      <c r="A2" s="28" t="inlineStr">
        <is>
          <t>作品A</t>
        </is>
      </c>
      <c r="C2" s="28" t="inlineStr">
        <is>
          <t>下描き</t>
        </is>
      </c>
    </row>
    <row r="3">
      <c r="A3" s="28" t="inlineStr">
        <is>
          <t>作品B</t>
        </is>
      </c>
      <c r="C3" s="28" t="inlineStr">
        <is>
          <t>ペン入れ</t>
        </is>
      </c>
    </row>
    <row r="4">
      <c r="A4" s="28" t="inlineStr">
        <is>
          <t>作品C</t>
        </is>
      </c>
      <c r="C4" s="28" t="inlineStr">
        <is>
          <t>着色</t>
        </is>
      </c>
    </row>
    <row r="5">
      <c r="A5" s="28" t="n"/>
      <c r="C5" s="28" t="inlineStr">
        <is>
          <t>仕上げ</t>
        </is>
      </c>
    </row>
    <row r="6">
      <c r="A6" s="28" t="n"/>
      <c r="C6" s="28" t="inlineStr">
        <is>
          <t>執筆</t>
        </is>
      </c>
    </row>
    <row r="7">
      <c r="A7" s="28" t="n"/>
      <c r="C7" s="28" t="inlineStr">
        <is>
          <t>推敲</t>
        </is>
      </c>
    </row>
    <row r="8">
      <c r="A8" s="28" t="n"/>
      <c r="C8" s="28" t="inlineStr">
        <is>
          <t>作曲</t>
        </is>
      </c>
    </row>
    <row r="9">
      <c r="A9" s="28" t="n"/>
      <c r="C9" s="28" t="inlineStr">
        <is>
          <t>編曲</t>
        </is>
      </c>
    </row>
    <row r="10">
      <c r="A10" s="28" t="n"/>
      <c r="C10" s="28" t="inlineStr">
        <is>
          <t>録音・ミックス</t>
        </is>
      </c>
    </row>
    <row r="11">
      <c r="A11" s="28" t="n"/>
      <c r="C11" s="28" t="inlineStr">
        <is>
          <t>資料集め</t>
        </is>
      </c>
    </row>
    <row r="12">
      <c r="A12" s="28" t="n"/>
      <c r="C12" s="28" t="inlineStr">
        <is>
          <t>練習</t>
        </is>
      </c>
    </row>
    <row r="13">
      <c r="A13" s="28" t="n"/>
      <c r="C13" s="28" t="inlineStr">
        <is>
          <t>その他</t>
        </is>
      </c>
    </row>
    <row r="14">
      <c r="A14" s="28" t="n"/>
    </row>
    <row r="15">
      <c r="A15" s="28" t="n"/>
    </row>
    <row r="16">
      <c r="A16" s="28" t="n"/>
    </row>
    <row r="17">
      <c r="A17" s="28" t="n"/>
    </row>
    <row r="18">
      <c r="A18" s="28" t="n"/>
    </row>
    <row r="19">
      <c r="A19" s="28" t="n"/>
    </row>
    <row r="20">
      <c r="A20" s="28" t="n"/>
    </row>
    <row r="21">
      <c r="A21" s="28" t="n"/>
    </row>
    <row r="24">
      <c r="A24" s="8" t="inlineStr">
        <is>
          <t>書きかえる前の記録は、新しい名前では数えられません（「使い方」シートを見てください）。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32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8" max="8"/>
    <col width="12" customWidth="1" min="9" max="9"/>
  </cols>
  <sheetData>
    <row r="1">
      <c r="A1" s="9" t="inlineStr">
        <is>
          <t>日付</t>
        </is>
      </c>
      <c r="B1" s="9" t="inlineStr">
        <is>
          <t>分</t>
        </is>
      </c>
      <c r="C1" s="9" t="inlineStr">
        <is>
          <t>作業した</t>
        </is>
      </c>
      <c r="D1" s="9" t="inlineStr">
        <is>
          <t>連続（またぐ）</t>
        </is>
      </c>
      <c r="E1" s="9" t="inlineStr">
        <is>
          <t>対象年</t>
        </is>
      </c>
      <c r="F1" s="9" t="inlineStr">
        <is>
          <t>連続（年の中）</t>
        </is>
      </c>
      <c r="H1" t="inlineStr">
        <is>
          <t>対象年</t>
        </is>
      </c>
      <c r="I1">
        <f>集計!$C$3</f>
        <v/>
      </c>
    </row>
    <row r="2">
      <c r="A2" s="29">
        <f>IF($I$5+0&gt;$I$3,"",$I$5+0)</f>
        <v/>
      </c>
      <c r="B2">
        <f>IF(A2="",0,SUMIF(記録!$A$2:$A$2001,A2,記録!$D$2:$D$2001))</f>
        <v/>
      </c>
      <c r="C2">
        <f>IF(B2&gt;0,1,0)</f>
        <v/>
      </c>
      <c r="D2">
        <f>IF(C2=1,0+1,0)</f>
        <v/>
      </c>
      <c r="E2">
        <f>IF(A2="",0,IF(A2&gt;=$I$2,1,0))</f>
        <v/>
      </c>
      <c r="F2">
        <f>IF(AND(E2=1,C2=1),0+1,0)</f>
        <v/>
      </c>
      <c r="H2" t="inlineStr">
        <is>
          <t>1月1日</t>
        </is>
      </c>
      <c r="I2" s="29">
        <f>DATE(I1,1,1)</f>
        <v/>
      </c>
    </row>
    <row r="3">
      <c r="A3" s="29">
        <f>IF($I$5+1&gt;$I$3,"",$I$5+1)</f>
        <v/>
      </c>
      <c r="B3">
        <f>IF(A3="",0,SUMIF(記録!$A$2:$A$2001,A3,記録!$D$2:$D$2001))</f>
        <v/>
      </c>
      <c r="C3">
        <f>IF(B3&gt;0,1,0)</f>
        <v/>
      </c>
      <c r="D3">
        <f>IF(C3=1,D2+1,0)</f>
        <v/>
      </c>
      <c r="E3">
        <f>IF(A3="",0,IF(A3&gt;=$I$2,1,0))</f>
        <v/>
      </c>
      <c r="F3">
        <f>IF(AND(E3=1,C3=1),F2+1,0)</f>
        <v/>
      </c>
      <c r="H3" t="inlineStr">
        <is>
          <t>最後の日</t>
        </is>
      </c>
      <c r="I3" s="29">
        <f>DATE(I1,12,31)</f>
        <v/>
      </c>
    </row>
    <row r="4">
      <c r="A4" s="29">
        <f>IF($I$5+2&gt;$I$3,"",$I$5+2)</f>
        <v/>
      </c>
      <c r="B4">
        <f>IF(A4="",0,SUMIF(記録!$A$2:$A$2001,A4,記録!$D$2:$D$2001))</f>
        <v/>
      </c>
      <c r="C4">
        <f>IF(B4&gt;0,1,0)</f>
        <v/>
      </c>
      <c r="D4">
        <f>IF(C4=1,D3+1,0)</f>
        <v/>
      </c>
      <c r="E4">
        <f>IF(A4="",0,IF(A4&gt;=$I$2,1,0))</f>
        <v/>
      </c>
      <c r="F4">
        <f>IF(AND(E4=1,C4=1),F3+1,0)</f>
        <v/>
      </c>
      <c r="H4" t="inlineStr">
        <is>
          <t>数える日</t>
        </is>
      </c>
      <c r="I4" s="29">
        <f>IF(TODAY()&gt;I3,I3,IF(TODAY()&lt;I2,I2-1,IF(SUMIF(記録!$A$2:$A$2001,TODAY(),記録!$D$2:$D$2001)&gt;0,TODAY(),TODAY()-1)))</f>
        <v/>
      </c>
    </row>
    <row r="5">
      <c r="A5" s="29">
        <f>IF($I$5+3&gt;$I$3,"",$I$5+3)</f>
        <v/>
      </c>
      <c r="B5">
        <f>IF(A5="",0,SUMIF(記録!$A$2:$A$2001,A5,記録!$D$2:$D$2001))</f>
        <v/>
      </c>
      <c r="C5">
        <f>IF(B5&gt;0,1,0)</f>
        <v/>
      </c>
      <c r="D5">
        <f>IF(C5=1,D4+1,0)</f>
        <v/>
      </c>
      <c r="E5">
        <f>IF(A5="",0,IF(A5&gt;=$I$2,1,0))</f>
        <v/>
      </c>
      <c r="F5">
        <f>IF(AND(E5=1,C5=1),F4+1,0)</f>
        <v/>
      </c>
      <c r="H5" t="inlineStr">
        <is>
          <t>表の始まり</t>
        </is>
      </c>
      <c r="I5" s="29">
        <f>DATE(I1-1,1,1)</f>
        <v/>
      </c>
    </row>
    <row r="6">
      <c r="A6" s="29">
        <f>IF($I$5+4&gt;$I$3,"",$I$5+4)</f>
        <v/>
      </c>
      <c r="B6">
        <f>IF(A6="",0,SUMIF(記録!$A$2:$A$2001,A6,記録!$D$2:$D$2001))</f>
        <v/>
      </c>
      <c r="C6">
        <f>IF(B6&gt;0,1,0)</f>
        <v/>
      </c>
      <c r="D6">
        <f>IF(C6=1,D5+1,0)</f>
        <v/>
      </c>
      <c r="E6">
        <f>IF(A6="",0,IF(A6&gt;=$I$2,1,0))</f>
        <v/>
      </c>
      <c r="F6">
        <f>IF(AND(E6=1,C6=1),F5+1,0)</f>
        <v/>
      </c>
    </row>
    <row r="7">
      <c r="A7" s="29">
        <f>IF($I$5+5&gt;$I$3,"",$I$5+5)</f>
        <v/>
      </c>
      <c r="B7">
        <f>IF(A7="",0,SUMIF(記録!$A$2:$A$2001,A7,記録!$D$2:$D$2001))</f>
        <v/>
      </c>
      <c r="C7">
        <f>IF(B7&gt;0,1,0)</f>
        <v/>
      </c>
      <c r="D7">
        <f>IF(C7=1,D6+1,0)</f>
        <v/>
      </c>
      <c r="E7">
        <f>IF(A7="",0,IF(A7&gt;=$I$2,1,0))</f>
        <v/>
      </c>
      <c r="F7">
        <f>IF(AND(E7=1,C7=1),F6+1,0)</f>
        <v/>
      </c>
    </row>
    <row r="8">
      <c r="A8" s="29">
        <f>IF($I$5+6&gt;$I$3,"",$I$5+6)</f>
        <v/>
      </c>
      <c r="B8">
        <f>IF(A8="",0,SUMIF(記録!$A$2:$A$2001,A8,記録!$D$2:$D$2001))</f>
        <v/>
      </c>
      <c r="C8">
        <f>IF(B8&gt;0,1,0)</f>
        <v/>
      </c>
      <c r="D8">
        <f>IF(C8=1,D7+1,0)</f>
        <v/>
      </c>
      <c r="E8">
        <f>IF(A8="",0,IF(A8&gt;=$I$2,1,0))</f>
        <v/>
      </c>
      <c r="F8">
        <f>IF(AND(E8=1,C8=1),F7+1,0)</f>
        <v/>
      </c>
    </row>
    <row r="9">
      <c r="A9" s="29">
        <f>IF($I$5+7&gt;$I$3,"",$I$5+7)</f>
        <v/>
      </c>
      <c r="B9">
        <f>IF(A9="",0,SUMIF(記録!$A$2:$A$2001,A9,記録!$D$2:$D$2001))</f>
        <v/>
      </c>
      <c r="C9">
        <f>IF(B9&gt;0,1,0)</f>
        <v/>
      </c>
      <c r="D9">
        <f>IF(C9=1,D8+1,0)</f>
        <v/>
      </c>
      <c r="E9">
        <f>IF(A9="",0,IF(A9&gt;=$I$2,1,0))</f>
        <v/>
      </c>
      <c r="F9">
        <f>IF(AND(E9=1,C9=1),F8+1,0)</f>
        <v/>
      </c>
    </row>
    <row r="10">
      <c r="A10" s="29">
        <f>IF($I$5+8&gt;$I$3,"",$I$5+8)</f>
        <v/>
      </c>
      <c r="B10">
        <f>IF(A10="",0,SUMIF(記録!$A$2:$A$2001,A10,記録!$D$2:$D$2001))</f>
        <v/>
      </c>
      <c r="C10">
        <f>IF(B10&gt;0,1,0)</f>
        <v/>
      </c>
      <c r="D10">
        <f>IF(C10=1,D9+1,0)</f>
        <v/>
      </c>
      <c r="E10">
        <f>IF(A10="",0,IF(A10&gt;=$I$2,1,0))</f>
        <v/>
      </c>
      <c r="F10">
        <f>IF(AND(E10=1,C10=1),F9+1,0)</f>
        <v/>
      </c>
    </row>
    <row r="11">
      <c r="A11" s="29">
        <f>IF($I$5+9&gt;$I$3,"",$I$5+9)</f>
        <v/>
      </c>
      <c r="B11">
        <f>IF(A11="",0,SUMIF(記録!$A$2:$A$2001,A11,記録!$D$2:$D$2001))</f>
        <v/>
      </c>
      <c r="C11">
        <f>IF(B11&gt;0,1,0)</f>
        <v/>
      </c>
      <c r="D11">
        <f>IF(C11=1,D10+1,0)</f>
        <v/>
      </c>
      <c r="E11">
        <f>IF(A11="",0,IF(A11&gt;=$I$2,1,0))</f>
        <v/>
      </c>
      <c r="F11">
        <f>IF(AND(E11=1,C11=1),F10+1,0)</f>
        <v/>
      </c>
    </row>
    <row r="12">
      <c r="A12" s="29">
        <f>IF($I$5+10&gt;$I$3,"",$I$5+10)</f>
        <v/>
      </c>
      <c r="B12">
        <f>IF(A12="",0,SUMIF(記録!$A$2:$A$2001,A12,記録!$D$2:$D$2001))</f>
        <v/>
      </c>
      <c r="C12">
        <f>IF(B12&gt;0,1,0)</f>
        <v/>
      </c>
      <c r="D12">
        <f>IF(C12=1,D11+1,0)</f>
        <v/>
      </c>
      <c r="E12">
        <f>IF(A12="",0,IF(A12&gt;=$I$2,1,0))</f>
        <v/>
      </c>
      <c r="F12">
        <f>IF(AND(E12=1,C12=1),F11+1,0)</f>
        <v/>
      </c>
    </row>
    <row r="13">
      <c r="A13" s="29">
        <f>IF($I$5+11&gt;$I$3,"",$I$5+11)</f>
        <v/>
      </c>
      <c r="B13">
        <f>IF(A13="",0,SUMIF(記録!$A$2:$A$2001,A13,記録!$D$2:$D$2001))</f>
        <v/>
      </c>
      <c r="C13">
        <f>IF(B13&gt;0,1,0)</f>
        <v/>
      </c>
      <c r="D13">
        <f>IF(C13=1,D12+1,0)</f>
        <v/>
      </c>
      <c r="E13">
        <f>IF(A13="",0,IF(A13&gt;=$I$2,1,0))</f>
        <v/>
      </c>
      <c r="F13">
        <f>IF(AND(E13=1,C13=1),F12+1,0)</f>
        <v/>
      </c>
    </row>
    <row r="14">
      <c r="A14" s="29">
        <f>IF($I$5+12&gt;$I$3,"",$I$5+12)</f>
        <v/>
      </c>
      <c r="B14">
        <f>IF(A14="",0,SUMIF(記録!$A$2:$A$2001,A14,記録!$D$2:$D$2001))</f>
        <v/>
      </c>
      <c r="C14">
        <f>IF(B14&gt;0,1,0)</f>
        <v/>
      </c>
      <c r="D14">
        <f>IF(C14=1,D13+1,0)</f>
        <v/>
      </c>
      <c r="E14">
        <f>IF(A14="",0,IF(A14&gt;=$I$2,1,0))</f>
        <v/>
      </c>
      <c r="F14">
        <f>IF(AND(E14=1,C14=1),F13+1,0)</f>
        <v/>
      </c>
    </row>
    <row r="15">
      <c r="A15" s="29">
        <f>IF($I$5+13&gt;$I$3,"",$I$5+13)</f>
        <v/>
      </c>
      <c r="B15">
        <f>IF(A15="",0,SUMIF(記録!$A$2:$A$2001,A15,記録!$D$2:$D$2001))</f>
        <v/>
      </c>
      <c r="C15">
        <f>IF(B15&gt;0,1,0)</f>
        <v/>
      </c>
      <c r="D15">
        <f>IF(C15=1,D14+1,0)</f>
        <v/>
      </c>
      <c r="E15">
        <f>IF(A15="",0,IF(A15&gt;=$I$2,1,0))</f>
        <v/>
      </c>
      <c r="F15">
        <f>IF(AND(E15=1,C15=1),F14+1,0)</f>
        <v/>
      </c>
    </row>
    <row r="16">
      <c r="A16" s="29">
        <f>IF($I$5+14&gt;$I$3,"",$I$5+14)</f>
        <v/>
      </c>
      <c r="B16">
        <f>IF(A16="",0,SUMIF(記録!$A$2:$A$2001,A16,記録!$D$2:$D$2001))</f>
        <v/>
      </c>
      <c r="C16">
        <f>IF(B16&gt;0,1,0)</f>
        <v/>
      </c>
      <c r="D16">
        <f>IF(C16=1,D15+1,0)</f>
        <v/>
      </c>
      <c r="E16">
        <f>IF(A16="",0,IF(A16&gt;=$I$2,1,0))</f>
        <v/>
      </c>
      <c r="F16">
        <f>IF(AND(E16=1,C16=1),F15+1,0)</f>
        <v/>
      </c>
    </row>
    <row r="17">
      <c r="A17" s="29">
        <f>IF($I$5+15&gt;$I$3,"",$I$5+15)</f>
        <v/>
      </c>
      <c r="B17">
        <f>IF(A17="",0,SUMIF(記録!$A$2:$A$2001,A17,記録!$D$2:$D$2001))</f>
        <v/>
      </c>
      <c r="C17">
        <f>IF(B17&gt;0,1,0)</f>
        <v/>
      </c>
      <c r="D17">
        <f>IF(C17=1,D16+1,0)</f>
        <v/>
      </c>
      <c r="E17">
        <f>IF(A17="",0,IF(A17&gt;=$I$2,1,0))</f>
        <v/>
      </c>
      <c r="F17">
        <f>IF(AND(E17=1,C17=1),F16+1,0)</f>
        <v/>
      </c>
    </row>
    <row r="18">
      <c r="A18" s="29">
        <f>IF($I$5+16&gt;$I$3,"",$I$5+16)</f>
        <v/>
      </c>
      <c r="B18">
        <f>IF(A18="",0,SUMIF(記録!$A$2:$A$2001,A18,記録!$D$2:$D$2001))</f>
        <v/>
      </c>
      <c r="C18">
        <f>IF(B18&gt;0,1,0)</f>
        <v/>
      </c>
      <c r="D18">
        <f>IF(C18=1,D17+1,0)</f>
        <v/>
      </c>
      <c r="E18">
        <f>IF(A18="",0,IF(A18&gt;=$I$2,1,0))</f>
        <v/>
      </c>
      <c r="F18">
        <f>IF(AND(E18=1,C18=1),F17+1,0)</f>
        <v/>
      </c>
    </row>
    <row r="19">
      <c r="A19" s="29">
        <f>IF($I$5+17&gt;$I$3,"",$I$5+17)</f>
        <v/>
      </c>
      <c r="B19">
        <f>IF(A19="",0,SUMIF(記録!$A$2:$A$2001,A19,記録!$D$2:$D$2001))</f>
        <v/>
      </c>
      <c r="C19">
        <f>IF(B19&gt;0,1,0)</f>
        <v/>
      </c>
      <c r="D19">
        <f>IF(C19=1,D18+1,0)</f>
        <v/>
      </c>
      <c r="E19">
        <f>IF(A19="",0,IF(A19&gt;=$I$2,1,0))</f>
        <v/>
      </c>
      <c r="F19">
        <f>IF(AND(E19=1,C19=1),F18+1,0)</f>
        <v/>
      </c>
    </row>
    <row r="20">
      <c r="A20" s="29">
        <f>IF($I$5+18&gt;$I$3,"",$I$5+18)</f>
        <v/>
      </c>
      <c r="B20">
        <f>IF(A20="",0,SUMIF(記録!$A$2:$A$2001,A20,記録!$D$2:$D$2001))</f>
        <v/>
      </c>
      <c r="C20">
        <f>IF(B20&gt;0,1,0)</f>
        <v/>
      </c>
      <c r="D20">
        <f>IF(C20=1,D19+1,0)</f>
        <v/>
      </c>
      <c r="E20">
        <f>IF(A20="",0,IF(A20&gt;=$I$2,1,0))</f>
        <v/>
      </c>
      <c r="F20">
        <f>IF(AND(E20=1,C20=1),F19+1,0)</f>
        <v/>
      </c>
    </row>
    <row r="21">
      <c r="A21" s="29">
        <f>IF($I$5+19&gt;$I$3,"",$I$5+19)</f>
        <v/>
      </c>
      <c r="B21">
        <f>IF(A21="",0,SUMIF(記録!$A$2:$A$2001,A21,記録!$D$2:$D$2001))</f>
        <v/>
      </c>
      <c r="C21">
        <f>IF(B21&gt;0,1,0)</f>
        <v/>
      </c>
      <c r="D21">
        <f>IF(C21=1,D20+1,0)</f>
        <v/>
      </c>
      <c r="E21">
        <f>IF(A21="",0,IF(A21&gt;=$I$2,1,0))</f>
        <v/>
      </c>
      <c r="F21">
        <f>IF(AND(E21=1,C21=1),F20+1,0)</f>
        <v/>
      </c>
    </row>
    <row r="22">
      <c r="A22" s="29">
        <f>IF($I$5+20&gt;$I$3,"",$I$5+20)</f>
        <v/>
      </c>
      <c r="B22">
        <f>IF(A22="",0,SUMIF(記録!$A$2:$A$2001,A22,記録!$D$2:$D$2001))</f>
        <v/>
      </c>
      <c r="C22">
        <f>IF(B22&gt;0,1,0)</f>
        <v/>
      </c>
      <c r="D22">
        <f>IF(C22=1,D21+1,0)</f>
        <v/>
      </c>
      <c r="E22">
        <f>IF(A22="",0,IF(A22&gt;=$I$2,1,0))</f>
        <v/>
      </c>
      <c r="F22">
        <f>IF(AND(E22=1,C22=1),F21+1,0)</f>
        <v/>
      </c>
    </row>
    <row r="23">
      <c r="A23" s="29">
        <f>IF($I$5+21&gt;$I$3,"",$I$5+21)</f>
        <v/>
      </c>
      <c r="B23">
        <f>IF(A23="",0,SUMIF(記録!$A$2:$A$2001,A23,記録!$D$2:$D$2001))</f>
        <v/>
      </c>
      <c r="C23">
        <f>IF(B23&gt;0,1,0)</f>
        <v/>
      </c>
      <c r="D23">
        <f>IF(C23=1,D22+1,0)</f>
        <v/>
      </c>
      <c r="E23">
        <f>IF(A23="",0,IF(A23&gt;=$I$2,1,0))</f>
        <v/>
      </c>
      <c r="F23">
        <f>IF(AND(E23=1,C23=1),F22+1,0)</f>
        <v/>
      </c>
    </row>
    <row r="24">
      <c r="A24" s="29">
        <f>IF($I$5+22&gt;$I$3,"",$I$5+22)</f>
        <v/>
      </c>
      <c r="B24">
        <f>IF(A24="",0,SUMIF(記録!$A$2:$A$2001,A24,記録!$D$2:$D$2001))</f>
        <v/>
      </c>
      <c r="C24">
        <f>IF(B24&gt;0,1,0)</f>
        <v/>
      </c>
      <c r="D24">
        <f>IF(C24=1,D23+1,0)</f>
        <v/>
      </c>
      <c r="E24">
        <f>IF(A24="",0,IF(A24&gt;=$I$2,1,0))</f>
        <v/>
      </c>
      <c r="F24">
        <f>IF(AND(E24=1,C24=1),F23+1,0)</f>
        <v/>
      </c>
    </row>
    <row r="25">
      <c r="A25" s="29">
        <f>IF($I$5+23&gt;$I$3,"",$I$5+23)</f>
        <v/>
      </c>
      <c r="B25">
        <f>IF(A25="",0,SUMIF(記録!$A$2:$A$2001,A25,記録!$D$2:$D$2001))</f>
        <v/>
      </c>
      <c r="C25">
        <f>IF(B25&gt;0,1,0)</f>
        <v/>
      </c>
      <c r="D25">
        <f>IF(C25=1,D24+1,0)</f>
        <v/>
      </c>
      <c r="E25">
        <f>IF(A25="",0,IF(A25&gt;=$I$2,1,0))</f>
        <v/>
      </c>
      <c r="F25">
        <f>IF(AND(E25=1,C25=1),F24+1,0)</f>
        <v/>
      </c>
    </row>
    <row r="26">
      <c r="A26" s="29">
        <f>IF($I$5+24&gt;$I$3,"",$I$5+24)</f>
        <v/>
      </c>
      <c r="B26">
        <f>IF(A26="",0,SUMIF(記録!$A$2:$A$2001,A26,記録!$D$2:$D$2001))</f>
        <v/>
      </c>
      <c r="C26">
        <f>IF(B26&gt;0,1,0)</f>
        <v/>
      </c>
      <c r="D26">
        <f>IF(C26=1,D25+1,0)</f>
        <v/>
      </c>
      <c r="E26">
        <f>IF(A26="",0,IF(A26&gt;=$I$2,1,0))</f>
        <v/>
      </c>
      <c r="F26">
        <f>IF(AND(E26=1,C26=1),F25+1,0)</f>
        <v/>
      </c>
    </row>
    <row r="27">
      <c r="A27" s="29">
        <f>IF($I$5+25&gt;$I$3,"",$I$5+25)</f>
        <v/>
      </c>
      <c r="B27">
        <f>IF(A27="",0,SUMIF(記録!$A$2:$A$2001,A27,記録!$D$2:$D$2001))</f>
        <v/>
      </c>
      <c r="C27">
        <f>IF(B27&gt;0,1,0)</f>
        <v/>
      </c>
      <c r="D27">
        <f>IF(C27=1,D26+1,0)</f>
        <v/>
      </c>
      <c r="E27">
        <f>IF(A27="",0,IF(A27&gt;=$I$2,1,0))</f>
        <v/>
      </c>
      <c r="F27">
        <f>IF(AND(E27=1,C27=1),F26+1,0)</f>
        <v/>
      </c>
    </row>
    <row r="28">
      <c r="A28" s="29">
        <f>IF($I$5+26&gt;$I$3,"",$I$5+26)</f>
        <v/>
      </c>
      <c r="B28">
        <f>IF(A28="",0,SUMIF(記録!$A$2:$A$2001,A28,記録!$D$2:$D$2001))</f>
        <v/>
      </c>
      <c r="C28">
        <f>IF(B28&gt;0,1,0)</f>
        <v/>
      </c>
      <c r="D28">
        <f>IF(C28=1,D27+1,0)</f>
        <v/>
      </c>
      <c r="E28">
        <f>IF(A28="",0,IF(A28&gt;=$I$2,1,0))</f>
        <v/>
      </c>
      <c r="F28">
        <f>IF(AND(E28=1,C28=1),F27+1,0)</f>
        <v/>
      </c>
    </row>
    <row r="29">
      <c r="A29" s="29">
        <f>IF($I$5+27&gt;$I$3,"",$I$5+27)</f>
        <v/>
      </c>
      <c r="B29">
        <f>IF(A29="",0,SUMIF(記録!$A$2:$A$2001,A29,記録!$D$2:$D$2001))</f>
        <v/>
      </c>
      <c r="C29">
        <f>IF(B29&gt;0,1,0)</f>
        <v/>
      </c>
      <c r="D29">
        <f>IF(C29=1,D28+1,0)</f>
        <v/>
      </c>
      <c r="E29">
        <f>IF(A29="",0,IF(A29&gt;=$I$2,1,0))</f>
        <v/>
      </c>
      <c r="F29">
        <f>IF(AND(E29=1,C29=1),F28+1,0)</f>
        <v/>
      </c>
    </row>
    <row r="30">
      <c r="A30" s="29">
        <f>IF($I$5+28&gt;$I$3,"",$I$5+28)</f>
        <v/>
      </c>
      <c r="B30">
        <f>IF(A30="",0,SUMIF(記録!$A$2:$A$2001,A30,記録!$D$2:$D$2001))</f>
        <v/>
      </c>
      <c r="C30">
        <f>IF(B30&gt;0,1,0)</f>
        <v/>
      </c>
      <c r="D30">
        <f>IF(C30=1,D29+1,0)</f>
        <v/>
      </c>
      <c r="E30">
        <f>IF(A30="",0,IF(A30&gt;=$I$2,1,0))</f>
        <v/>
      </c>
      <c r="F30">
        <f>IF(AND(E30=1,C30=1),F29+1,0)</f>
        <v/>
      </c>
    </row>
    <row r="31">
      <c r="A31" s="29">
        <f>IF($I$5+29&gt;$I$3,"",$I$5+29)</f>
        <v/>
      </c>
      <c r="B31">
        <f>IF(A31="",0,SUMIF(記録!$A$2:$A$2001,A31,記録!$D$2:$D$2001))</f>
        <v/>
      </c>
      <c r="C31">
        <f>IF(B31&gt;0,1,0)</f>
        <v/>
      </c>
      <c r="D31">
        <f>IF(C31=1,D30+1,0)</f>
        <v/>
      </c>
      <c r="E31">
        <f>IF(A31="",0,IF(A31&gt;=$I$2,1,0))</f>
        <v/>
      </c>
      <c r="F31">
        <f>IF(AND(E31=1,C31=1),F30+1,0)</f>
        <v/>
      </c>
    </row>
    <row r="32">
      <c r="A32" s="29">
        <f>IF($I$5+30&gt;$I$3,"",$I$5+30)</f>
        <v/>
      </c>
      <c r="B32">
        <f>IF(A32="",0,SUMIF(記録!$A$2:$A$2001,A32,記録!$D$2:$D$2001))</f>
        <v/>
      </c>
      <c r="C32">
        <f>IF(B32&gt;0,1,0)</f>
        <v/>
      </c>
      <c r="D32">
        <f>IF(C32=1,D31+1,0)</f>
        <v/>
      </c>
      <c r="E32">
        <f>IF(A32="",0,IF(A32&gt;=$I$2,1,0))</f>
        <v/>
      </c>
      <c r="F32">
        <f>IF(AND(E32=1,C32=1),F31+1,0)</f>
        <v/>
      </c>
    </row>
    <row r="33">
      <c r="A33" s="29">
        <f>IF($I$5+31&gt;$I$3,"",$I$5+31)</f>
        <v/>
      </c>
      <c r="B33">
        <f>IF(A33="",0,SUMIF(記録!$A$2:$A$2001,A33,記録!$D$2:$D$2001))</f>
        <v/>
      </c>
      <c r="C33">
        <f>IF(B33&gt;0,1,0)</f>
        <v/>
      </c>
      <c r="D33">
        <f>IF(C33=1,D32+1,0)</f>
        <v/>
      </c>
      <c r="E33">
        <f>IF(A33="",0,IF(A33&gt;=$I$2,1,0))</f>
        <v/>
      </c>
      <c r="F33">
        <f>IF(AND(E33=1,C33=1),F32+1,0)</f>
        <v/>
      </c>
    </row>
    <row r="34">
      <c r="A34" s="29">
        <f>IF($I$5+32&gt;$I$3,"",$I$5+32)</f>
        <v/>
      </c>
      <c r="B34">
        <f>IF(A34="",0,SUMIF(記録!$A$2:$A$2001,A34,記録!$D$2:$D$2001))</f>
        <v/>
      </c>
      <c r="C34">
        <f>IF(B34&gt;0,1,0)</f>
        <v/>
      </c>
      <c r="D34">
        <f>IF(C34=1,D33+1,0)</f>
        <v/>
      </c>
      <c r="E34">
        <f>IF(A34="",0,IF(A34&gt;=$I$2,1,0))</f>
        <v/>
      </c>
      <c r="F34">
        <f>IF(AND(E34=1,C34=1),F33+1,0)</f>
        <v/>
      </c>
    </row>
    <row r="35">
      <c r="A35" s="29">
        <f>IF($I$5+33&gt;$I$3,"",$I$5+33)</f>
        <v/>
      </c>
      <c r="B35">
        <f>IF(A35="",0,SUMIF(記録!$A$2:$A$2001,A35,記録!$D$2:$D$2001))</f>
        <v/>
      </c>
      <c r="C35">
        <f>IF(B35&gt;0,1,0)</f>
        <v/>
      </c>
      <c r="D35">
        <f>IF(C35=1,D34+1,0)</f>
        <v/>
      </c>
      <c r="E35">
        <f>IF(A35="",0,IF(A35&gt;=$I$2,1,0))</f>
        <v/>
      </c>
      <c r="F35">
        <f>IF(AND(E35=1,C35=1),F34+1,0)</f>
        <v/>
      </c>
    </row>
    <row r="36">
      <c r="A36" s="29">
        <f>IF($I$5+34&gt;$I$3,"",$I$5+34)</f>
        <v/>
      </c>
      <c r="B36">
        <f>IF(A36="",0,SUMIF(記録!$A$2:$A$2001,A36,記録!$D$2:$D$2001))</f>
        <v/>
      </c>
      <c r="C36">
        <f>IF(B36&gt;0,1,0)</f>
        <v/>
      </c>
      <c r="D36">
        <f>IF(C36=1,D35+1,0)</f>
        <v/>
      </c>
      <c r="E36">
        <f>IF(A36="",0,IF(A36&gt;=$I$2,1,0))</f>
        <v/>
      </c>
      <c r="F36">
        <f>IF(AND(E36=1,C36=1),F35+1,0)</f>
        <v/>
      </c>
    </row>
    <row r="37">
      <c r="A37" s="29">
        <f>IF($I$5+35&gt;$I$3,"",$I$5+35)</f>
        <v/>
      </c>
      <c r="B37">
        <f>IF(A37="",0,SUMIF(記録!$A$2:$A$2001,A37,記録!$D$2:$D$2001))</f>
        <v/>
      </c>
      <c r="C37">
        <f>IF(B37&gt;0,1,0)</f>
        <v/>
      </c>
      <c r="D37">
        <f>IF(C37=1,D36+1,0)</f>
        <v/>
      </c>
      <c r="E37">
        <f>IF(A37="",0,IF(A37&gt;=$I$2,1,0))</f>
        <v/>
      </c>
      <c r="F37">
        <f>IF(AND(E37=1,C37=1),F36+1,0)</f>
        <v/>
      </c>
    </row>
    <row r="38">
      <c r="A38" s="29">
        <f>IF($I$5+36&gt;$I$3,"",$I$5+36)</f>
        <v/>
      </c>
      <c r="B38">
        <f>IF(A38="",0,SUMIF(記録!$A$2:$A$2001,A38,記録!$D$2:$D$2001))</f>
        <v/>
      </c>
      <c r="C38">
        <f>IF(B38&gt;0,1,0)</f>
        <v/>
      </c>
      <c r="D38">
        <f>IF(C38=1,D37+1,0)</f>
        <v/>
      </c>
      <c r="E38">
        <f>IF(A38="",0,IF(A38&gt;=$I$2,1,0))</f>
        <v/>
      </c>
      <c r="F38">
        <f>IF(AND(E38=1,C38=1),F37+1,0)</f>
        <v/>
      </c>
    </row>
    <row r="39">
      <c r="A39" s="29">
        <f>IF($I$5+37&gt;$I$3,"",$I$5+37)</f>
        <v/>
      </c>
      <c r="B39">
        <f>IF(A39="",0,SUMIF(記録!$A$2:$A$2001,A39,記録!$D$2:$D$2001))</f>
        <v/>
      </c>
      <c r="C39">
        <f>IF(B39&gt;0,1,0)</f>
        <v/>
      </c>
      <c r="D39">
        <f>IF(C39=1,D38+1,0)</f>
        <v/>
      </c>
      <c r="E39">
        <f>IF(A39="",0,IF(A39&gt;=$I$2,1,0))</f>
        <v/>
      </c>
      <c r="F39">
        <f>IF(AND(E39=1,C39=1),F38+1,0)</f>
        <v/>
      </c>
    </row>
    <row r="40">
      <c r="A40" s="29">
        <f>IF($I$5+38&gt;$I$3,"",$I$5+38)</f>
        <v/>
      </c>
      <c r="B40">
        <f>IF(A40="",0,SUMIF(記録!$A$2:$A$2001,A40,記録!$D$2:$D$2001))</f>
        <v/>
      </c>
      <c r="C40">
        <f>IF(B40&gt;0,1,0)</f>
        <v/>
      </c>
      <c r="D40">
        <f>IF(C40=1,D39+1,0)</f>
        <v/>
      </c>
      <c r="E40">
        <f>IF(A40="",0,IF(A40&gt;=$I$2,1,0))</f>
        <v/>
      </c>
      <c r="F40">
        <f>IF(AND(E40=1,C40=1),F39+1,0)</f>
        <v/>
      </c>
    </row>
    <row r="41">
      <c r="A41" s="29">
        <f>IF($I$5+39&gt;$I$3,"",$I$5+39)</f>
        <v/>
      </c>
      <c r="B41">
        <f>IF(A41="",0,SUMIF(記録!$A$2:$A$2001,A41,記録!$D$2:$D$2001))</f>
        <v/>
      </c>
      <c r="C41">
        <f>IF(B41&gt;0,1,0)</f>
        <v/>
      </c>
      <c r="D41">
        <f>IF(C41=1,D40+1,0)</f>
        <v/>
      </c>
      <c r="E41">
        <f>IF(A41="",0,IF(A41&gt;=$I$2,1,0))</f>
        <v/>
      </c>
      <c r="F41">
        <f>IF(AND(E41=1,C41=1),F40+1,0)</f>
        <v/>
      </c>
    </row>
    <row r="42">
      <c r="A42" s="29">
        <f>IF($I$5+40&gt;$I$3,"",$I$5+40)</f>
        <v/>
      </c>
      <c r="B42">
        <f>IF(A42="",0,SUMIF(記録!$A$2:$A$2001,A42,記録!$D$2:$D$2001))</f>
        <v/>
      </c>
      <c r="C42">
        <f>IF(B42&gt;0,1,0)</f>
        <v/>
      </c>
      <c r="D42">
        <f>IF(C42=1,D41+1,0)</f>
        <v/>
      </c>
      <c r="E42">
        <f>IF(A42="",0,IF(A42&gt;=$I$2,1,0))</f>
        <v/>
      </c>
      <c r="F42">
        <f>IF(AND(E42=1,C42=1),F41+1,0)</f>
        <v/>
      </c>
    </row>
    <row r="43">
      <c r="A43" s="29">
        <f>IF($I$5+41&gt;$I$3,"",$I$5+41)</f>
        <v/>
      </c>
      <c r="B43">
        <f>IF(A43="",0,SUMIF(記録!$A$2:$A$2001,A43,記録!$D$2:$D$2001))</f>
        <v/>
      </c>
      <c r="C43">
        <f>IF(B43&gt;0,1,0)</f>
        <v/>
      </c>
      <c r="D43">
        <f>IF(C43=1,D42+1,0)</f>
        <v/>
      </c>
      <c r="E43">
        <f>IF(A43="",0,IF(A43&gt;=$I$2,1,0))</f>
        <v/>
      </c>
      <c r="F43">
        <f>IF(AND(E43=1,C43=1),F42+1,0)</f>
        <v/>
      </c>
    </row>
    <row r="44">
      <c r="A44" s="29">
        <f>IF($I$5+42&gt;$I$3,"",$I$5+42)</f>
        <v/>
      </c>
      <c r="B44">
        <f>IF(A44="",0,SUMIF(記録!$A$2:$A$2001,A44,記録!$D$2:$D$2001))</f>
        <v/>
      </c>
      <c r="C44">
        <f>IF(B44&gt;0,1,0)</f>
        <v/>
      </c>
      <c r="D44">
        <f>IF(C44=1,D43+1,0)</f>
        <v/>
      </c>
      <c r="E44">
        <f>IF(A44="",0,IF(A44&gt;=$I$2,1,0))</f>
        <v/>
      </c>
      <c r="F44">
        <f>IF(AND(E44=1,C44=1),F43+1,0)</f>
        <v/>
      </c>
    </row>
    <row r="45">
      <c r="A45" s="29">
        <f>IF($I$5+43&gt;$I$3,"",$I$5+43)</f>
        <v/>
      </c>
      <c r="B45">
        <f>IF(A45="",0,SUMIF(記録!$A$2:$A$2001,A45,記録!$D$2:$D$2001))</f>
        <v/>
      </c>
      <c r="C45">
        <f>IF(B45&gt;0,1,0)</f>
        <v/>
      </c>
      <c r="D45">
        <f>IF(C45=1,D44+1,0)</f>
        <v/>
      </c>
      <c r="E45">
        <f>IF(A45="",0,IF(A45&gt;=$I$2,1,0))</f>
        <v/>
      </c>
      <c r="F45">
        <f>IF(AND(E45=1,C45=1),F44+1,0)</f>
        <v/>
      </c>
    </row>
    <row r="46">
      <c r="A46" s="29">
        <f>IF($I$5+44&gt;$I$3,"",$I$5+44)</f>
        <v/>
      </c>
      <c r="B46">
        <f>IF(A46="",0,SUMIF(記録!$A$2:$A$2001,A46,記録!$D$2:$D$2001))</f>
        <v/>
      </c>
      <c r="C46">
        <f>IF(B46&gt;0,1,0)</f>
        <v/>
      </c>
      <c r="D46">
        <f>IF(C46=1,D45+1,0)</f>
        <v/>
      </c>
      <c r="E46">
        <f>IF(A46="",0,IF(A46&gt;=$I$2,1,0))</f>
        <v/>
      </c>
      <c r="F46">
        <f>IF(AND(E46=1,C46=1),F45+1,0)</f>
        <v/>
      </c>
    </row>
    <row r="47">
      <c r="A47" s="29">
        <f>IF($I$5+45&gt;$I$3,"",$I$5+45)</f>
        <v/>
      </c>
      <c r="B47">
        <f>IF(A47="",0,SUMIF(記録!$A$2:$A$2001,A47,記録!$D$2:$D$2001))</f>
        <v/>
      </c>
      <c r="C47">
        <f>IF(B47&gt;0,1,0)</f>
        <v/>
      </c>
      <c r="D47">
        <f>IF(C47=1,D46+1,0)</f>
        <v/>
      </c>
      <c r="E47">
        <f>IF(A47="",0,IF(A47&gt;=$I$2,1,0))</f>
        <v/>
      </c>
      <c r="F47">
        <f>IF(AND(E47=1,C47=1),F46+1,0)</f>
        <v/>
      </c>
    </row>
    <row r="48">
      <c r="A48" s="29">
        <f>IF($I$5+46&gt;$I$3,"",$I$5+46)</f>
        <v/>
      </c>
      <c r="B48">
        <f>IF(A48="",0,SUMIF(記録!$A$2:$A$2001,A48,記録!$D$2:$D$2001))</f>
        <v/>
      </c>
      <c r="C48">
        <f>IF(B48&gt;0,1,0)</f>
        <v/>
      </c>
      <c r="D48">
        <f>IF(C48=1,D47+1,0)</f>
        <v/>
      </c>
      <c r="E48">
        <f>IF(A48="",0,IF(A48&gt;=$I$2,1,0))</f>
        <v/>
      </c>
      <c r="F48">
        <f>IF(AND(E48=1,C48=1),F47+1,0)</f>
        <v/>
      </c>
    </row>
    <row r="49">
      <c r="A49" s="29">
        <f>IF($I$5+47&gt;$I$3,"",$I$5+47)</f>
        <v/>
      </c>
      <c r="B49">
        <f>IF(A49="",0,SUMIF(記録!$A$2:$A$2001,A49,記録!$D$2:$D$2001))</f>
        <v/>
      </c>
      <c r="C49">
        <f>IF(B49&gt;0,1,0)</f>
        <v/>
      </c>
      <c r="D49">
        <f>IF(C49=1,D48+1,0)</f>
        <v/>
      </c>
      <c r="E49">
        <f>IF(A49="",0,IF(A49&gt;=$I$2,1,0))</f>
        <v/>
      </c>
      <c r="F49">
        <f>IF(AND(E49=1,C49=1),F48+1,0)</f>
        <v/>
      </c>
    </row>
    <row r="50">
      <c r="A50" s="29">
        <f>IF($I$5+48&gt;$I$3,"",$I$5+48)</f>
        <v/>
      </c>
      <c r="B50">
        <f>IF(A50="",0,SUMIF(記録!$A$2:$A$2001,A50,記録!$D$2:$D$2001))</f>
        <v/>
      </c>
      <c r="C50">
        <f>IF(B50&gt;0,1,0)</f>
        <v/>
      </c>
      <c r="D50">
        <f>IF(C50=1,D49+1,0)</f>
        <v/>
      </c>
      <c r="E50">
        <f>IF(A50="",0,IF(A50&gt;=$I$2,1,0))</f>
        <v/>
      </c>
      <c r="F50">
        <f>IF(AND(E50=1,C50=1),F49+1,0)</f>
        <v/>
      </c>
    </row>
    <row r="51">
      <c r="A51" s="29">
        <f>IF($I$5+49&gt;$I$3,"",$I$5+49)</f>
        <v/>
      </c>
      <c r="B51">
        <f>IF(A51="",0,SUMIF(記録!$A$2:$A$2001,A51,記録!$D$2:$D$2001))</f>
        <v/>
      </c>
      <c r="C51">
        <f>IF(B51&gt;0,1,0)</f>
        <v/>
      </c>
      <c r="D51">
        <f>IF(C51=1,D50+1,0)</f>
        <v/>
      </c>
      <c r="E51">
        <f>IF(A51="",0,IF(A51&gt;=$I$2,1,0))</f>
        <v/>
      </c>
      <c r="F51">
        <f>IF(AND(E51=1,C51=1),F50+1,0)</f>
        <v/>
      </c>
    </row>
    <row r="52">
      <c r="A52" s="29">
        <f>IF($I$5+50&gt;$I$3,"",$I$5+50)</f>
        <v/>
      </c>
      <c r="B52">
        <f>IF(A52="",0,SUMIF(記録!$A$2:$A$2001,A52,記録!$D$2:$D$2001))</f>
        <v/>
      </c>
      <c r="C52">
        <f>IF(B52&gt;0,1,0)</f>
        <v/>
      </c>
      <c r="D52">
        <f>IF(C52=1,D51+1,0)</f>
        <v/>
      </c>
      <c r="E52">
        <f>IF(A52="",0,IF(A52&gt;=$I$2,1,0))</f>
        <v/>
      </c>
      <c r="F52">
        <f>IF(AND(E52=1,C52=1),F51+1,0)</f>
        <v/>
      </c>
    </row>
    <row r="53">
      <c r="A53" s="29">
        <f>IF($I$5+51&gt;$I$3,"",$I$5+51)</f>
        <v/>
      </c>
      <c r="B53">
        <f>IF(A53="",0,SUMIF(記録!$A$2:$A$2001,A53,記録!$D$2:$D$2001))</f>
        <v/>
      </c>
      <c r="C53">
        <f>IF(B53&gt;0,1,0)</f>
        <v/>
      </c>
      <c r="D53">
        <f>IF(C53=1,D52+1,0)</f>
        <v/>
      </c>
      <c r="E53">
        <f>IF(A53="",0,IF(A53&gt;=$I$2,1,0))</f>
        <v/>
      </c>
      <c r="F53">
        <f>IF(AND(E53=1,C53=1),F52+1,0)</f>
        <v/>
      </c>
    </row>
    <row r="54">
      <c r="A54" s="29">
        <f>IF($I$5+52&gt;$I$3,"",$I$5+52)</f>
        <v/>
      </c>
      <c r="B54">
        <f>IF(A54="",0,SUMIF(記録!$A$2:$A$2001,A54,記録!$D$2:$D$2001))</f>
        <v/>
      </c>
      <c r="C54">
        <f>IF(B54&gt;0,1,0)</f>
        <v/>
      </c>
      <c r="D54">
        <f>IF(C54=1,D53+1,0)</f>
        <v/>
      </c>
      <c r="E54">
        <f>IF(A54="",0,IF(A54&gt;=$I$2,1,0))</f>
        <v/>
      </c>
      <c r="F54">
        <f>IF(AND(E54=1,C54=1),F53+1,0)</f>
        <v/>
      </c>
    </row>
    <row r="55">
      <c r="A55" s="29">
        <f>IF($I$5+53&gt;$I$3,"",$I$5+53)</f>
        <v/>
      </c>
      <c r="B55">
        <f>IF(A55="",0,SUMIF(記録!$A$2:$A$2001,A55,記録!$D$2:$D$2001))</f>
        <v/>
      </c>
      <c r="C55">
        <f>IF(B55&gt;0,1,0)</f>
        <v/>
      </c>
      <c r="D55">
        <f>IF(C55=1,D54+1,0)</f>
        <v/>
      </c>
      <c r="E55">
        <f>IF(A55="",0,IF(A55&gt;=$I$2,1,0))</f>
        <v/>
      </c>
      <c r="F55">
        <f>IF(AND(E55=1,C55=1),F54+1,0)</f>
        <v/>
      </c>
    </row>
    <row r="56">
      <c r="A56" s="29">
        <f>IF($I$5+54&gt;$I$3,"",$I$5+54)</f>
        <v/>
      </c>
      <c r="B56">
        <f>IF(A56="",0,SUMIF(記録!$A$2:$A$2001,A56,記録!$D$2:$D$2001))</f>
        <v/>
      </c>
      <c r="C56">
        <f>IF(B56&gt;0,1,0)</f>
        <v/>
      </c>
      <c r="D56">
        <f>IF(C56=1,D55+1,0)</f>
        <v/>
      </c>
      <c r="E56">
        <f>IF(A56="",0,IF(A56&gt;=$I$2,1,0))</f>
        <v/>
      </c>
      <c r="F56">
        <f>IF(AND(E56=1,C56=1),F55+1,0)</f>
        <v/>
      </c>
    </row>
    <row r="57">
      <c r="A57" s="29">
        <f>IF($I$5+55&gt;$I$3,"",$I$5+55)</f>
        <v/>
      </c>
      <c r="B57">
        <f>IF(A57="",0,SUMIF(記録!$A$2:$A$2001,A57,記録!$D$2:$D$2001))</f>
        <v/>
      </c>
      <c r="C57">
        <f>IF(B57&gt;0,1,0)</f>
        <v/>
      </c>
      <c r="D57">
        <f>IF(C57=1,D56+1,0)</f>
        <v/>
      </c>
      <c r="E57">
        <f>IF(A57="",0,IF(A57&gt;=$I$2,1,0))</f>
        <v/>
      </c>
      <c r="F57">
        <f>IF(AND(E57=1,C57=1),F56+1,0)</f>
        <v/>
      </c>
    </row>
    <row r="58">
      <c r="A58" s="29">
        <f>IF($I$5+56&gt;$I$3,"",$I$5+56)</f>
        <v/>
      </c>
      <c r="B58">
        <f>IF(A58="",0,SUMIF(記録!$A$2:$A$2001,A58,記録!$D$2:$D$2001))</f>
        <v/>
      </c>
      <c r="C58">
        <f>IF(B58&gt;0,1,0)</f>
        <v/>
      </c>
      <c r="D58">
        <f>IF(C58=1,D57+1,0)</f>
        <v/>
      </c>
      <c r="E58">
        <f>IF(A58="",0,IF(A58&gt;=$I$2,1,0))</f>
        <v/>
      </c>
      <c r="F58">
        <f>IF(AND(E58=1,C58=1),F57+1,0)</f>
        <v/>
      </c>
    </row>
    <row r="59">
      <c r="A59" s="29">
        <f>IF($I$5+57&gt;$I$3,"",$I$5+57)</f>
        <v/>
      </c>
      <c r="B59">
        <f>IF(A59="",0,SUMIF(記録!$A$2:$A$2001,A59,記録!$D$2:$D$2001))</f>
        <v/>
      </c>
      <c r="C59">
        <f>IF(B59&gt;0,1,0)</f>
        <v/>
      </c>
      <c r="D59">
        <f>IF(C59=1,D58+1,0)</f>
        <v/>
      </c>
      <c r="E59">
        <f>IF(A59="",0,IF(A59&gt;=$I$2,1,0))</f>
        <v/>
      </c>
      <c r="F59">
        <f>IF(AND(E59=1,C59=1),F58+1,0)</f>
        <v/>
      </c>
    </row>
    <row r="60">
      <c r="A60" s="29">
        <f>IF($I$5+58&gt;$I$3,"",$I$5+58)</f>
        <v/>
      </c>
      <c r="B60">
        <f>IF(A60="",0,SUMIF(記録!$A$2:$A$2001,A60,記録!$D$2:$D$2001))</f>
        <v/>
      </c>
      <c r="C60">
        <f>IF(B60&gt;0,1,0)</f>
        <v/>
      </c>
      <c r="D60">
        <f>IF(C60=1,D59+1,0)</f>
        <v/>
      </c>
      <c r="E60">
        <f>IF(A60="",0,IF(A60&gt;=$I$2,1,0))</f>
        <v/>
      </c>
      <c r="F60">
        <f>IF(AND(E60=1,C60=1),F59+1,0)</f>
        <v/>
      </c>
    </row>
    <row r="61">
      <c r="A61" s="29">
        <f>IF($I$5+59&gt;$I$3,"",$I$5+59)</f>
        <v/>
      </c>
      <c r="B61">
        <f>IF(A61="",0,SUMIF(記録!$A$2:$A$2001,A61,記録!$D$2:$D$2001))</f>
        <v/>
      </c>
      <c r="C61">
        <f>IF(B61&gt;0,1,0)</f>
        <v/>
      </c>
      <c r="D61">
        <f>IF(C61=1,D60+1,0)</f>
        <v/>
      </c>
      <c r="E61">
        <f>IF(A61="",0,IF(A61&gt;=$I$2,1,0))</f>
        <v/>
      </c>
      <c r="F61">
        <f>IF(AND(E61=1,C61=1),F60+1,0)</f>
        <v/>
      </c>
    </row>
    <row r="62">
      <c r="A62" s="29">
        <f>IF($I$5+60&gt;$I$3,"",$I$5+60)</f>
        <v/>
      </c>
      <c r="B62">
        <f>IF(A62="",0,SUMIF(記録!$A$2:$A$2001,A62,記録!$D$2:$D$2001))</f>
        <v/>
      </c>
      <c r="C62">
        <f>IF(B62&gt;0,1,0)</f>
        <v/>
      </c>
      <c r="D62">
        <f>IF(C62=1,D61+1,0)</f>
        <v/>
      </c>
      <c r="E62">
        <f>IF(A62="",0,IF(A62&gt;=$I$2,1,0))</f>
        <v/>
      </c>
      <c r="F62">
        <f>IF(AND(E62=1,C62=1),F61+1,0)</f>
        <v/>
      </c>
    </row>
    <row r="63">
      <c r="A63" s="29">
        <f>IF($I$5+61&gt;$I$3,"",$I$5+61)</f>
        <v/>
      </c>
      <c r="B63">
        <f>IF(A63="",0,SUMIF(記録!$A$2:$A$2001,A63,記録!$D$2:$D$2001))</f>
        <v/>
      </c>
      <c r="C63">
        <f>IF(B63&gt;0,1,0)</f>
        <v/>
      </c>
      <c r="D63">
        <f>IF(C63=1,D62+1,0)</f>
        <v/>
      </c>
      <c r="E63">
        <f>IF(A63="",0,IF(A63&gt;=$I$2,1,0))</f>
        <v/>
      </c>
      <c r="F63">
        <f>IF(AND(E63=1,C63=1),F62+1,0)</f>
        <v/>
      </c>
    </row>
    <row r="64">
      <c r="A64" s="29">
        <f>IF($I$5+62&gt;$I$3,"",$I$5+62)</f>
        <v/>
      </c>
      <c r="B64">
        <f>IF(A64="",0,SUMIF(記録!$A$2:$A$2001,A64,記録!$D$2:$D$2001))</f>
        <v/>
      </c>
      <c r="C64">
        <f>IF(B64&gt;0,1,0)</f>
        <v/>
      </c>
      <c r="D64">
        <f>IF(C64=1,D63+1,0)</f>
        <v/>
      </c>
      <c r="E64">
        <f>IF(A64="",0,IF(A64&gt;=$I$2,1,0))</f>
        <v/>
      </c>
      <c r="F64">
        <f>IF(AND(E64=1,C64=1),F63+1,0)</f>
        <v/>
      </c>
    </row>
    <row r="65">
      <c r="A65" s="29">
        <f>IF($I$5+63&gt;$I$3,"",$I$5+63)</f>
        <v/>
      </c>
      <c r="B65">
        <f>IF(A65="",0,SUMIF(記録!$A$2:$A$2001,A65,記録!$D$2:$D$2001))</f>
        <v/>
      </c>
      <c r="C65">
        <f>IF(B65&gt;0,1,0)</f>
        <v/>
      </c>
      <c r="D65">
        <f>IF(C65=1,D64+1,0)</f>
        <v/>
      </c>
      <c r="E65">
        <f>IF(A65="",0,IF(A65&gt;=$I$2,1,0))</f>
        <v/>
      </c>
      <c r="F65">
        <f>IF(AND(E65=1,C65=1),F64+1,0)</f>
        <v/>
      </c>
    </row>
    <row r="66">
      <c r="A66" s="29">
        <f>IF($I$5+64&gt;$I$3,"",$I$5+64)</f>
        <v/>
      </c>
      <c r="B66">
        <f>IF(A66="",0,SUMIF(記録!$A$2:$A$2001,A66,記録!$D$2:$D$2001))</f>
        <v/>
      </c>
      <c r="C66">
        <f>IF(B66&gt;0,1,0)</f>
        <v/>
      </c>
      <c r="D66">
        <f>IF(C66=1,D65+1,0)</f>
        <v/>
      </c>
      <c r="E66">
        <f>IF(A66="",0,IF(A66&gt;=$I$2,1,0))</f>
        <v/>
      </c>
      <c r="F66">
        <f>IF(AND(E66=1,C66=1),F65+1,0)</f>
        <v/>
      </c>
    </row>
    <row r="67">
      <c r="A67" s="29">
        <f>IF($I$5+65&gt;$I$3,"",$I$5+65)</f>
        <v/>
      </c>
      <c r="B67">
        <f>IF(A67="",0,SUMIF(記録!$A$2:$A$2001,A67,記録!$D$2:$D$2001))</f>
        <v/>
      </c>
      <c r="C67">
        <f>IF(B67&gt;0,1,0)</f>
        <v/>
      </c>
      <c r="D67">
        <f>IF(C67=1,D66+1,0)</f>
        <v/>
      </c>
      <c r="E67">
        <f>IF(A67="",0,IF(A67&gt;=$I$2,1,0))</f>
        <v/>
      </c>
      <c r="F67">
        <f>IF(AND(E67=1,C67=1),F66+1,0)</f>
        <v/>
      </c>
    </row>
    <row r="68">
      <c r="A68" s="29">
        <f>IF($I$5+66&gt;$I$3,"",$I$5+66)</f>
        <v/>
      </c>
      <c r="B68">
        <f>IF(A68="",0,SUMIF(記録!$A$2:$A$2001,A68,記録!$D$2:$D$2001))</f>
        <v/>
      </c>
      <c r="C68">
        <f>IF(B68&gt;0,1,0)</f>
        <v/>
      </c>
      <c r="D68">
        <f>IF(C68=1,D67+1,0)</f>
        <v/>
      </c>
      <c r="E68">
        <f>IF(A68="",0,IF(A68&gt;=$I$2,1,0))</f>
        <v/>
      </c>
      <c r="F68">
        <f>IF(AND(E68=1,C68=1),F67+1,0)</f>
        <v/>
      </c>
    </row>
    <row r="69">
      <c r="A69" s="29">
        <f>IF($I$5+67&gt;$I$3,"",$I$5+67)</f>
        <v/>
      </c>
      <c r="B69">
        <f>IF(A69="",0,SUMIF(記録!$A$2:$A$2001,A69,記録!$D$2:$D$2001))</f>
        <v/>
      </c>
      <c r="C69">
        <f>IF(B69&gt;0,1,0)</f>
        <v/>
      </c>
      <c r="D69">
        <f>IF(C69=1,D68+1,0)</f>
        <v/>
      </c>
      <c r="E69">
        <f>IF(A69="",0,IF(A69&gt;=$I$2,1,0))</f>
        <v/>
      </c>
      <c r="F69">
        <f>IF(AND(E69=1,C69=1),F68+1,0)</f>
        <v/>
      </c>
    </row>
    <row r="70">
      <c r="A70" s="29">
        <f>IF($I$5+68&gt;$I$3,"",$I$5+68)</f>
        <v/>
      </c>
      <c r="B70">
        <f>IF(A70="",0,SUMIF(記録!$A$2:$A$2001,A70,記録!$D$2:$D$2001))</f>
        <v/>
      </c>
      <c r="C70">
        <f>IF(B70&gt;0,1,0)</f>
        <v/>
      </c>
      <c r="D70">
        <f>IF(C70=1,D69+1,0)</f>
        <v/>
      </c>
      <c r="E70">
        <f>IF(A70="",0,IF(A70&gt;=$I$2,1,0))</f>
        <v/>
      </c>
      <c r="F70">
        <f>IF(AND(E70=1,C70=1),F69+1,0)</f>
        <v/>
      </c>
    </row>
    <row r="71">
      <c r="A71" s="29">
        <f>IF($I$5+69&gt;$I$3,"",$I$5+69)</f>
        <v/>
      </c>
      <c r="B71">
        <f>IF(A71="",0,SUMIF(記録!$A$2:$A$2001,A71,記録!$D$2:$D$2001))</f>
        <v/>
      </c>
      <c r="C71">
        <f>IF(B71&gt;0,1,0)</f>
        <v/>
      </c>
      <c r="D71">
        <f>IF(C71=1,D70+1,0)</f>
        <v/>
      </c>
      <c r="E71">
        <f>IF(A71="",0,IF(A71&gt;=$I$2,1,0))</f>
        <v/>
      </c>
      <c r="F71">
        <f>IF(AND(E71=1,C71=1),F70+1,0)</f>
        <v/>
      </c>
    </row>
    <row r="72">
      <c r="A72" s="29">
        <f>IF($I$5+70&gt;$I$3,"",$I$5+70)</f>
        <v/>
      </c>
      <c r="B72">
        <f>IF(A72="",0,SUMIF(記録!$A$2:$A$2001,A72,記録!$D$2:$D$2001))</f>
        <v/>
      </c>
      <c r="C72">
        <f>IF(B72&gt;0,1,0)</f>
        <v/>
      </c>
      <c r="D72">
        <f>IF(C72=1,D71+1,0)</f>
        <v/>
      </c>
      <c r="E72">
        <f>IF(A72="",0,IF(A72&gt;=$I$2,1,0))</f>
        <v/>
      </c>
      <c r="F72">
        <f>IF(AND(E72=1,C72=1),F71+1,0)</f>
        <v/>
      </c>
    </row>
    <row r="73">
      <c r="A73" s="29">
        <f>IF($I$5+71&gt;$I$3,"",$I$5+71)</f>
        <v/>
      </c>
      <c r="B73">
        <f>IF(A73="",0,SUMIF(記録!$A$2:$A$2001,A73,記録!$D$2:$D$2001))</f>
        <v/>
      </c>
      <c r="C73">
        <f>IF(B73&gt;0,1,0)</f>
        <v/>
      </c>
      <c r="D73">
        <f>IF(C73=1,D72+1,0)</f>
        <v/>
      </c>
      <c r="E73">
        <f>IF(A73="",0,IF(A73&gt;=$I$2,1,0))</f>
        <v/>
      </c>
      <c r="F73">
        <f>IF(AND(E73=1,C73=1),F72+1,0)</f>
        <v/>
      </c>
    </row>
    <row r="74">
      <c r="A74" s="29">
        <f>IF($I$5+72&gt;$I$3,"",$I$5+72)</f>
        <v/>
      </c>
      <c r="B74">
        <f>IF(A74="",0,SUMIF(記録!$A$2:$A$2001,A74,記録!$D$2:$D$2001))</f>
        <v/>
      </c>
      <c r="C74">
        <f>IF(B74&gt;0,1,0)</f>
        <v/>
      </c>
      <c r="D74">
        <f>IF(C74=1,D73+1,0)</f>
        <v/>
      </c>
      <c r="E74">
        <f>IF(A74="",0,IF(A74&gt;=$I$2,1,0))</f>
        <v/>
      </c>
      <c r="F74">
        <f>IF(AND(E74=1,C74=1),F73+1,0)</f>
        <v/>
      </c>
    </row>
    <row r="75">
      <c r="A75" s="29">
        <f>IF($I$5+73&gt;$I$3,"",$I$5+73)</f>
        <v/>
      </c>
      <c r="B75">
        <f>IF(A75="",0,SUMIF(記録!$A$2:$A$2001,A75,記録!$D$2:$D$2001))</f>
        <v/>
      </c>
      <c r="C75">
        <f>IF(B75&gt;0,1,0)</f>
        <v/>
      </c>
      <c r="D75">
        <f>IF(C75=1,D74+1,0)</f>
        <v/>
      </c>
      <c r="E75">
        <f>IF(A75="",0,IF(A75&gt;=$I$2,1,0))</f>
        <v/>
      </c>
      <c r="F75">
        <f>IF(AND(E75=1,C75=1),F74+1,0)</f>
        <v/>
      </c>
    </row>
    <row r="76">
      <c r="A76" s="29">
        <f>IF($I$5+74&gt;$I$3,"",$I$5+74)</f>
        <v/>
      </c>
      <c r="B76">
        <f>IF(A76="",0,SUMIF(記録!$A$2:$A$2001,A76,記録!$D$2:$D$2001))</f>
        <v/>
      </c>
      <c r="C76">
        <f>IF(B76&gt;0,1,0)</f>
        <v/>
      </c>
      <c r="D76">
        <f>IF(C76=1,D75+1,0)</f>
        <v/>
      </c>
      <c r="E76">
        <f>IF(A76="",0,IF(A76&gt;=$I$2,1,0))</f>
        <v/>
      </c>
      <c r="F76">
        <f>IF(AND(E76=1,C76=1),F75+1,0)</f>
        <v/>
      </c>
    </row>
    <row r="77">
      <c r="A77" s="29">
        <f>IF($I$5+75&gt;$I$3,"",$I$5+75)</f>
        <v/>
      </c>
      <c r="B77">
        <f>IF(A77="",0,SUMIF(記録!$A$2:$A$2001,A77,記録!$D$2:$D$2001))</f>
        <v/>
      </c>
      <c r="C77">
        <f>IF(B77&gt;0,1,0)</f>
        <v/>
      </c>
      <c r="D77">
        <f>IF(C77=1,D76+1,0)</f>
        <v/>
      </c>
      <c r="E77">
        <f>IF(A77="",0,IF(A77&gt;=$I$2,1,0))</f>
        <v/>
      </c>
      <c r="F77">
        <f>IF(AND(E77=1,C77=1),F76+1,0)</f>
        <v/>
      </c>
    </row>
    <row r="78">
      <c r="A78" s="29">
        <f>IF($I$5+76&gt;$I$3,"",$I$5+76)</f>
        <v/>
      </c>
      <c r="B78">
        <f>IF(A78="",0,SUMIF(記録!$A$2:$A$2001,A78,記録!$D$2:$D$2001))</f>
        <v/>
      </c>
      <c r="C78">
        <f>IF(B78&gt;0,1,0)</f>
        <v/>
      </c>
      <c r="D78">
        <f>IF(C78=1,D77+1,0)</f>
        <v/>
      </c>
      <c r="E78">
        <f>IF(A78="",0,IF(A78&gt;=$I$2,1,0))</f>
        <v/>
      </c>
      <c r="F78">
        <f>IF(AND(E78=1,C78=1),F77+1,0)</f>
        <v/>
      </c>
    </row>
    <row r="79">
      <c r="A79" s="29">
        <f>IF($I$5+77&gt;$I$3,"",$I$5+77)</f>
        <v/>
      </c>
      <c r="B79">
        <f>IF(A79="",0,SUMIF(記録!$A$2:$A$2001,A79,記録!$D$2:$D$2001))</f>
        <v/>
      </c>
      <c r="C79">
        <f>IF(B79&gt;0,1,0)</f>
        <v/>
      </c>
      <c r="D79">
        <f>IF(C79=1,D78+1,0)</f>
        <v/>
      </c>
      <c r="E79">
        <f>IF(A79="",0,IF(A79&gt;=$I$2,1,0))</f>
        <v/>
      </c>
      <c r="F79">
        <f>IF(AND(E79=1,C79=1),F78+1,0)</f>
        <v/>
      </c>
    </row>
    <row r="80">
      <c r="A80" s="29">
        <f>IF($I$5+78&gt;$I$3,"",$I$5+78)</f>
        <v/>
      </c>
      <c r="B80">
        <f>IF(A80="",0,SUMIF(記録!$A$2:$A$2001,A80,記録!$D$2:$D$2001))</f>
        <v/>
      </c>
      <c r="C80">
        <f>IF(B80&gt;0,1,0)</f>
        <v/>
      </c>
      <c r="D80">
        <f>IF(C80=1,D79+1,0)</f>
        <v/>
      </c>
      <c r="E80">
        <f>IF(A80="",0,IF(A80&gt;=$I$2,1,0))</f>
        <v/>
      </c>
      <c r="F80">
        <f>IF(AND(E80=1,C80=1),F79+1,0)</f>
        <v/>
      </c>
    </row>
    <row r="81">
      <c r="A81" s="29">
        <f>IF($I$5+79&gt;$I$3,"",$I$5+79)</f>
        <v/>
      </c>
      <c r="B81">
        <f>IF(A81="",0,SUMIF(記録!$A$2:$A$2001,A81,記録!$D$2:$D$2001))</f>
        <v/>
      </c>
      <c r="C81">
        <f>IF(B81&gt;0,1,0)</f>
        <v/>
      </c>
      <c r="D81">
        <f>IF(C81=1,D80+1,0)</f>
        <v/>
      </c>
      <c r="E81">
        <f>IF(A81="",0,IF(A81&gt;=$I$2,1,0))</f>
        <v/>
      </c>
      <c r="F81">
        <f>IF(AND(E81=1,C81=1),F80+1,0)</f>
        <v/>
      </c>
    </row>
    <row r="82">
      <c r="A82" s="29">
        <f>IF($I$5+80&gt;$I$3,"",$I$5+80)</f>
        <v/>
      </c>
      <c r="B82">
        <f>IF(A82="",0,SUMIF(記録!$A$2:$A$2001,A82,記録!$D$2:$D$2001))</f>
        <v/>
      </c>
      <c r="C82">
        <f>IF(B82&gt;0,1,0)</f>
        <v/>
      </c>
      <c r="D82">
        <f>IF(C82=1,D81+1,0)</f>
        <v/>
      </c>
      <c r="E82">
        <f>IF(A82="",0,IF(A82&gt;=$I$2,1,0))</f>
        <v/>
      </c>
      <c r="F82">
        <f>IF(AND(E82=1,C82=1),F81+1,0)</f>
        <v/>
      </c>
    </row>
    <row r="83">
      <c r="A83" s="29">
        <f>IF($I$5+81&gt;$I$3,"",$I$5+81)</f>
        <v/>
      </c>
      <c r="B83">
        <f>IF(A83="",0,SUMIF(記録!$A$2:$A$2001,A83,記録!$D$2:$D$2001))</f>
        <v/>
      </c>
      <c r="C83">
        <f>IF(B83&gt;0,1,0)</f>
        <v/>
      </c>
      <c r="D83">
        <f>IF(C83=1,D82+1,0)</f>
        <v/>
      </c>
      <c r="E83">
        <f>IF(A83="",0,IF(A83&gt;=$I$2,1,0))</f>
        <v/>
      </c>
      <c r="F83">
        <f>IF(AND(E83=1,C83=1),F82+1,0)</f>
        <v/>
      </c>
    </row>
    <row r="84">
      <c r="A84" s="29">
        <f>IF($I$5+82&gt;$I$3,"",$I$5+82)</f>
        <v/>
      </c>
      <c r="B84">
        <f>IF(A84="",0,SUMIF(記録!$A$2:$A$2001,A84,記録!$D$2:$D$2001))</f>
        <v/>
      </c>
      <c r="C84">
        <f>IF(B84&gt;0,1,0)</f>
        <v/>
      </c>
      <c r="D84">
        <f>IF(C84=1,D83+1,0)</f>
        <v/>
      </c>
      <c r="E84">
        <f>IF(A84="",0,IF(A84&gt;=$I$2,1,0))</f>
        <v/>
      </c>
      <c r="F84">
        <f>IF(AND(E84=1,C84=1),F83+1,0)</f>
        <v/>
      </c>
    </row>
    <row r="85">
      <c r="A85" s="29">
        <f>IF($I$5+83&gt;$I$3,"",$I$5+83)</f>
        <v/>
      </c>
      <c r="B85">
        <f>IF(A85="",0,SUMIF(記録!$A$2:$A$2001,A85,記録!$D$2:$D$2001))</f>
        <v/>
      </c>
      <c r="C85">
        <f>IF(B85&gt;0,1,0)</f>
        <v/>
      </c>
      <c r="D85">
        <f>IF(C85=1,D84+1,0)</f>
        <v/>
      </c>
      <c r="E85">
        <f>IF(A85="",0,IF(A85&gt;=$I$2,1,0))</f>
        <v/>
      </c>
      <c r="F85">
        <f>IF(AND(E85=1,C85=1),F84+1,0)</f>
        <v/>
      </c>
    </row>
    <row r="86">
      <c r="A86" s="29">
        <f>IF($I$5+84&gt;$I$3,"",$I$5+84)</f>
        <v/>
      </c>
      <c r="B86">
        <f>IF(A86="",0,SUMIF(記録!$A$2:$A$2001,A86,記録!$D$2:$D$2001))</f>
        <v/>
      </c>
      <c r="C86">
        <f>IF(B86&gt;0,1,0)</f>
        <v/>
      </c>
      <c r="D86">
        <f>IF(C86=1,D85+1,0)</f>
        <v/>
      </c>
      <c r="E86">
        <f>IF(A86="",0,IF(A86&gt;=$I$2,1,0))</f>
        <v/>
      </c>
      <c r="F86">
        <f>IF(AND(E86=1,C86=1),F85+1,0)</f>
        <v/>
      </c>
    </row>
    <row r="87">
      <c r="A87" s="29">
        <f>IF($I$5+85&gt;$I$3,"",$I$5+85)</f>
        <v/>
      </c>
      <c r="B87">
        <f>IF(A87="",0,SUMIF(記録!$A$2:$A$2001,A87,記録!$D$2:$D$2001))</f>
        <v/>
      </c>
      <c r="C87">
        <f>IF(B87&gt;0,1,0)</f>
        <v/>
      </c>
      <c r="D87">
        <f>IF(C87=1,D86+1,0)</f>
        <v/>
      </c>
      <c r="E87">
        <f>IF(A87="",0,IF(A87&gt;=$I$2,1,0))</f>
        <v/>
      </c>
      <c r="F87">
        <f>IF(AND(E87=1,C87=1),F86+1,0)</f>
        <v/>
      </c>
    </row>
    <row r="88">
      <c r="A88" s="29">
        <f>IF($I$5+86&gt;$I$3,"",$I$5+86)</f>
        <v/>
      </c>
      <c r="B88">
        <f>IF(A88="",0,SUMIF(記録!$A$2:$A$2001,A88,記録!$D$2:$D$2001))</f>
        <v/>
      </c>
      <c r="C88">
        <f>IF(B88&gt;0,1,0)</f>
        <v/>
      </c>
      <c r="D88">
        <f>IF(C88=1,D87+1,0)</f>
        <v/>
      </c>
      <c r="E88">
        <f>IF(A88="",0,IF(A88&gt;=$I$2,1,0))</f>
        <v/>
      </c>
      <c r="F88">
        <f>IF(AND(E88=1,C88=1),F87+1,0)</f>
        <v/>
      </c>
    </row>
    <row r="89">
      <c r="A89" s="29">
        <f>IF($I$5+87&gt;$I$3,"",$I$5+87)</f>
        <v/>
      </c>
      <c r="B89">
        <f>IF(A89="",0,SUMIF(記録!$A$2:$A$2001,A89,記録!$D$2:$D$2001))</f>
        <v/>
      </c>
      <c r="C89">
        <f>IF(B89&gt;0,1,0)</f>
        <v/>
      </c>
      <c r="D89">
        <f>IF(C89=1,D88+1,0)</f>
        <v/>
      </c>
      <c r="E89">
        <f>IF(A89="",0,IF(A89&gt;=$I$2,1,0))</f>
        <v/>
      </c>
      <c r="F89">
        <f>IF(AND(E89=1,C89=1),F88+1,0)</f>
        <v/>
      </c>
    </row>
    <row r="90">
      <c r="A90" s="29">
        <f>IF($I$5+88&gt;$I$3,"",$I$5+88)</f>
        <v/>
      </c>
      <c r="B90">
        <f>IF(A90="",0,SUMIF(記録!$A$2:$A$2001,A90,記録!$D$2:$D$2001))</f>
        <v/>
      </c>
      <c r="C90">
        <f>IF(B90&gt;0,1,0)</f>
        <v/>
      </c>
      <c r="D90">
        <f>IF(C90=1,D89+1,0)</f>
        <v/>
      </c>
      <c r="E90">
        <f>IF(A90="",0,IF(A90&gt;=$I$2,1,0))</f>
        <v/>
      </c>
      <c r="F90">
        <f>IF(AND(E90=1,C90=1),F89+1,0)</f>
        <v/>
      </c>
    </row>
    <row r="91">
      <c r="A91" s="29">
        <f>IF($I$5+89&gt;$I$3,"",$I$5+89)</f>
        <v/>
      </c>
      <c r="B91">
        <f>IF(A91="",0,SUMIF(記録!$A$2:$A$2001,A91,記録!$D$2:$D$2001))</f>
        <v/>
      </c>
      <c r="C91">
        <f>IF(B91&gt;0,1,0)</f>
        <v/>
      </c>
      <c r="D91">
        <f>IF(C91=1,D90+1,0)</f>
        <v/>
      </c>
      <c r="E91">
        <f>IF(A91="",0,IF(A91&gt;=$I$2,1,0))</f>
        <v/>
      </c>
      <c r="F91">
        <f>IF(AND(E91=1,C91=1),F90+1,0)</f>
        <v/>
      </c>
    </row>
    <row r="92">
      <c r="A92" s="29">
        <f>IF($I$5+90&gt;$I$3,"",$I$5+90)</f>
        <v/>
      </c>
      <c r="B92">
        <f>IF(A92="",0,SUMIF(記録!$A$2:$A$2001,A92,記録!$D$2:$D$2001))</f>
        <v/>
      </c>
      <c r="C92">
        <f>IF(B92&gt;0,1,0)</f>
        <v/>
      </c>
      <c r="D92">
        <f>IF(C92=1,D91+1,0)</f>
        <v/>
      </c>
      <c r="E92">
        <f>IF(A92="",0,IF(A92&gt;=$I$2,1,0))</f>
        <v/>
      </c>
      <c r="F92">
        <f>IF(AND(E92=1,C92=1),F91+1,0)</f>
        <v/>
      </c>
    </row>
    <row r="93">
      <c r="A93" s="29">
        <f>IF($I$5+91&gt;$I$3,"",$I$5+91)</f>
        <v/>
      </c>
      <c r="B93">
        <f>IF(A93="",0,SUMIF(記録!$A$2:$A$2001,A93,記録!$D$2:$D$2001))</f>
        <v/>
      </c>
      <c r="C93">
        <f>IF(B93&gt;0,1,0)</f>
        <v/>
      </c>
      <c r="D93">
        <f>IF(C93=1,D92+1,0)</f>
        <v/>
      </c>
      <c r="E93">
        <f>IF(A93="",0,IF(A93&gt;=$I$2,1,0))</f>
        <v/>
      </c>
      <c r="F93">
        <f>IF(AND(E93=1,C93=1),F92+1,0)</f>
        <v/>
      </c>
    </row>
    <row r="94">
      <c r="A94" s="29">
        <f>IF($I$5+92&gt;$I$3,"",$I$5+92)</f>
        <v/>
      </c>
      <c r="B94">
        <f>IF(A94="",0,SUMIF(記録!$A$2:$A$2001,A94,記録!$D$2:$D$2001))</f>
        <v/>
      </c>
      <c r="C94">
        <f>IF(B94&gt;0,1,0)</f>
        <v/>
      </c>
      <c r="D94">
        <f>IF(C94=1,D93+1,0)</f>
        <v/>
      </c>
      <c r="E94">
        <f>IF(A94="",0,IF(A94&gt;=$I$2,1,0))</f>
        <v/>
      </c>
      <c r="F94">
        <f>IF(AND(E94=1,C94=1),F93+1,0)</f>
        <v/>
      </c>
    </row>
    <row r="95">
      <c r="A95" s="29">
        <f>IF($I$5+93&gt;$I$3,"",$I$5+93)</f>
        <v/>
      </c>
      <c r="B95">
        <f>IF(A95="",0,SUMIF(記録!$A$2:$A$2001,A95,記録!$D$2:$D$2001))</f>
        <v/>
      </c>
      <c r="C95">
        <f>IF(B95&gt;0,1,0)</f>
        <v/>
      </c>
      <c r="D95">
        <f>IF(C95=1,D94+1,0)</f>
        <v/>
      </c>
      <c r="E95">
        <f>IF(A95="",0,IF(A95&gt;=$I$2,1,0))</f>
        <v/>
      </c>
      <c r="F95">
        <f>IF(AND(E95=1,C95=1),F94+1,0)</f>
        <v/>
      </c>
    </row>
    <row r="96">
      <c r="A96" s="29">
        <f>IF($I$5+94&gt;$I$3,"",$I$5+94)</f>
        <v/>
      </c>
      <c r="B96">
        <f>IF(A96="",0,SUMIF(記録!$A$2:$A$2001,A96,記録!$D$2:$D$2001))</f>
        <v/>
      </c>
      <c r="C96">
        <f>IF(B96&gt;0,1,0)</f>
        <v/>
      </c>
      <c r="D96">
        <f>IF(C96=1,D95+1,0)</f>
        <v/>
      </c>
      <c r="E96">
        <f>IF(A96="",0,IF(A96&gt;=$I$2,1,0))</f>
        <v/>
      </c>
      <c r="F96">
        <f>IF(AND(E96=1,C96=1),F95+1,0)</f>
        <v/>
      </c>
    </row>
    <row r="97">
      <c r="A97" s="29">
        <f>IF($I$5+95&gt;$I$3,"",$I$5+95)</f>
        <v/>
      </c>
      <c r="B97">
        <f>IF(A97="",0,SUMIF(記録!$A$2:$A$2001,A97,記録!$D$2:$D$2001))</f>
        <v/>
      </c>
      <c r="C97">
        <f>IF(B97&gt;0,1,0)</f>
        <v/>
      </c>
      <c r="D97">
        <f>IF(C97=1,D96+1,0)</f>
        <v/>
      </c>
      <c r="E97">
        <f>IF(A97="",0,IF(A97&gt;=$I$2,1,0))</f>
        <v/>
      </c>
      <c r="F97">
        <f>IF(AND(E97=1,C97=1),F96+1,0)</f>
        <v/>
      </c>
    </row>
    <row r="98">
      <c r="A98" s="29">
        <f>IF($I$5+96&gt;$I$3,"",$I$5+96)</f>
        <v/>
      </c>
      <c r="B98">
        <f>IF(A98="",0,SUMIF(記録!$A$2:$A$2001,A98,記録!$D$2:$D$2001))</f>
        <v/>
      </c>
      <c r="C98">
        <f>IF(B98&gt;0,1,0)</f>
        <v/>
      </c>
      <c r="D98">
        <f>IF(C98=1,D97+1,0)</f>
        <v/>
      </c>
      <c r="E98">
        <f>IF(A98="",0,IF(A98&gt;=$I$2,1,0))</f>
        <v/>
      </c>
      <c r="F98">
        <f>IF(AND(E98=1,C98=1),F97+1,0)</f>
        <v/>
      </c>
    </row>
    <row r="99">
      <c r="A99" s="29">
        <f>IF($I$5+97&gt;$I$3,"",$I$5+97)</f>
        <v/>
      </c>
      <c r="B99">
        <f>IF(A99="",0,SUMIF(記録!$A$2:$A$2001,A99,記録!$D$2:$D$2001))</f>
        <v/>
      </c>
      <c r="C99">
        <f>IF(B99&gt;0,1,0)</f>
        <v/>
      </c>
      <c r="D99">
        <f>IF(C99=1,D98+1,0)</f>
        <v/>
      </c>
      <c r="E99">
        <f>IF(A99="",0,IF(A99&gt;=$I$2,1,0))</f>
        <v/>
      </c>
      <c r="F99">
        <f>IF(AND(E99=1,C99=1),F98+1,0)</f>
        <v/>
      </c>
    </row>
    <row r="100">
      <c r="A100" s="29">
        <f>IF($I$5+98&gt;$I$3,"",$I$5+98)</f>
        <v/>
      </c>
      <c r="B100">
        <f>IF(A100="",0,SUMIF(記録!$A$2:$A$2001,A100,記録!$D$2:$D$2001))</f>
        <v/>
      </c>
      <c r="C100">
        <f>IF(B100&gt;0,1,0)</f>
        <v/>
      </c>
      <c r="D100">
        <f>IF(C100=1,D99+1,0)</f>
        <v/>
      </c>
      <c r="E100">
        <f>IF(A100="",0,IF(A100&gt;=$I$2,1,0))</f>
        <v/>
      </c>
      <c r="F100">
        <f>IF(AND(E100=1,C100=1),F99+1,0)</f>
        <v/>
      </c>
    </row>
    <row r="101">
      <c r="A101" s="29">
        <f>IF($I$5+99&gt;$I$3,"",$I$5+99)</f>
        <v/>
      </c>
      <c r="B101">
        <f>IF(A101="",0,SUMIF(記録!$A$2:$A$2001,A101,記録!$D$2:$D$2001))</f>
        <v/>
      </c>
      <c r="C101">
        <f>IF(B101&gt;0,1,0)</f>
        <v/>
      </c>
      <c r="D101">
        <f>IF(C101=1,D100+1,0)</f>
        <v/>
      </c>
      <c r="E101">
        <f>IF(A101="",0,IF(A101&gt;=$I$2,1,0))</f>
        <v/>
      </c>
      <c r="F101">
        <f>IF(AND(E101=1,C101=1),F100+1,0)</f>
        <v/>
      </c>
    </row>
    <row r="102">
      <c r="A102" s="29">
        <f>IF($I$5+100&gt;$I$3,"",$I$5+100)</f>
        <v/>
      </c>
      <c r="B102">
        <f>IF(A102="",0,SUMIF(記録!$A$2:$A$2001,A102,記録!$D$2:$D$2001))</f>
        <v/>
      </c>
      <c r="C102">
        <f>IF(B102&gt;0,1,0)</f>
        <v/>
      </c>
      <c r="D102">
        <f>IF(C102=1,D101+1,0)</f>
        <v/>
      </c>
      <c r="E102">
        <f>IF(A102="",0,IF(A102&gt;=$I$2,1,0))</f>
        <v/>
      </c>
      <c r="F102">
        <f>IF(AND(E102=1,C102=1),F101+1,0)</f>
        <v/>
      </c>
    </row>
    <row r="103">
      <c r="A103" s="29">
        <f>IF($I$5+101&gt;$I$3,"",$I$5+101)</f>
        <v/>
      </c>
      <c r="B103">
        <f>IF(A103="",0,SUMIF(記録!$A$2:$A$2001,A103,記録!$D$2:$D$2001))</f>
        <v/>
      </c>
      <c r="C103">
        <f>IF(B103&gt;0,1,0)</f>
        <v/>
      </c>
      <c r="D103">
        <f>IF(C103=1,D102+1,0)</f>
        <v/>
      </c>
      <c r="E103">
        <f>IF(A103="",0,IF(A103&gt;=$I$2,1,0))</f>
        <v/>
      </c>
      <c r="F103">
        <f>IF(AND(E103=1,C103=1),F102+1,0)</f>
        <v/>
      </c>
    </row>
    <row r="104">
      <c r="A104" s="29">
        <f>IF($I$5+102&gt;$I$3,"",$I$5+102)</f>
        <v/>
      </c>
      <c r="B104">
        <f>IF(A104="",0,SUMIF(記録!$A$2:$A$2001,A104,記録!$D$2:$D$2001))</f>
        <v/>
      </c>
      <c r="C104">
        <f>IF(B104&gt;0,1,0)</f>
        <v/>
      </c>
      <c r="D104">
        <f>IF(C104=1,D103+1,0)</f>
        <v/>
      </c>
      <c r="E104">
        <f>IF(A104="",0,IF(A104&gt;=$I$2,1,0))</f>
        <v/>
      </c>
      <c r="F104">
        <f>IF(AND(E104=1,C104=1),F103+1,0)</f>
        <v/>
      </c>
    </row>
    <row r="105">
      <c r="A105" s="29">
        <f>IF($I$5+103&gt;$I$3,"",$I$5+103)</f>
        <v/>
      </c>
      <c r="B105">
        <f>IF(A105="",0,SUMIF(記録!$A$2:$A$2001,A105,記録!$D$2:$D$2001))</f>
        <v/>
      </c>
      <c r="C105">
        <f>IF(B105&gt;0,1,0)</f>
        <v/>
      </c>
      <c r="D105">
        <f>IF(C105=1,D104+1,0)</f>
        <v/>
      </c>
      <c r="E105">
        <f>IF(A105="",0,IF(A105&gt;=$I$2,1,0))</f>
        <v/>
      </c>
      <c r="F105">
        <f>IF(AND(E105=1,C105=1),F104+1,0)</f>
        <v/>
      </c>
    </row>
    <row r="106">
      <c r="A106" s="29">
        <f>IF($I$5+104&gt;$I$3,"",$I$5+104)</f>
        <v/>
      </c>
      <c r="B106">
        <f>IF(A106="",0,SUMIF(記録!$A$2:$A$2001,A106,記録!$D$2:$D$2001))</f>
        <v/>
      </c>
      <c r="C106">
        <f>IF(B106&gt;0,1,0)</f>
        <v/>
      </c>
      <c r="D106">
        <f>IF(C106=1,D105+1,0)</f>
        <v/>
      </c>
      <c r="E106">
        <f>IF(A106="",0,IF(A106&gt;=$I$2,1,0))</f>
        <v/>
      </c>
      <c r="F106">
        <f>IF(AND(E106=1,C106=1),F105+1,0)</f>
        <v/>
      </c>
    </row>
    <row r="107">
      <c r="A107" s="29">
        <f>IF($I$5+105&gt;$I$3,"",$I$5+105)</f>
        <v/>
      </c>
      <c r="B107">
        <f>IF(A107="",0,SUMIF(記録!$A$2:$A$2001,A107,記録!$D$2:$D$2001))</f>
        <v/>
      </c>
      <c r="C107">
        <f>IF(B107&gt;0,1,0)</f>
        <v/>
      </c>
      <c r="D107">
        <f>IF(C107=1,D106+1,0)</f>
        <v/>
      </c>
      <c r="E107">
        <f>IF(A107="",0,IF(A107&gt;=$I$2,1,0))</f>
        <v/>
      </c>
      <c r="F107">
        <f>IF(AND(E107=1,C107=1),F106+1,0)</f>
        <v/>
      </c>
    </row>
    <row r="108">
      <c r="A108" s="29">
        <f>IF($I$5+106&gt;$I$3,"",$I$5+106)</f>
        <v/>
      </c>
      <c r="B108">
        <f>IF(A108="",0,SUMIF(記録!$A$2:$A$2001,A108,記録!$D$2:$D$2001))</f>
        <v/>
      </c>
      <c r="C108">
        <f>IF(B108&gt;0,1,0)</f>
        <v/>
      </c>
      <c r="D108">
        <f>IF(C108=1,D107+1,0)</f>
        <v/>
      </c>
      <c r="E108">
        <f>IF(A108="",0,IF(A108&gt;=$I$2,1,0))</f>
        <v/>
      </c>
      <c r="F108">
        <f>IF(AND(E108=1,C108=1),F107+1,0)</f>
        <v/>
      </c>
    </row>
    <row r="109">
      <c r="A109" s="29">
        <f>IF($I$5+107&gt;$I$3,"",$I$5+107)</f>
        <v/>
      </c>
      <c r="B109">
        <f>IF(A109="",0,SUMIF(記録!$A$2:$A$2001,A109,記録!$D$2:$D$2001))</f>
        <v/>
      </c>
      <c r="C109">
        <f>IF(B109&gt;0,1,0)</f>
        <v/>
      </c>
      <c r="D109">
        <f>IF(C109=1,D108+1,0)</f>
        <v/>
      </c>
      <c r="E109">
        <f>IF(A109="",0,IF(A109&gt;=$I$2,1,0))</f>
        <v/>
      </c>
      <c r="F109">
        <f>IF(AND(E109=1,C109=1),F108+1,0)</f>
        <v/>
      </c>
    </row>
    <row r="110">
      <c r="A110" s="29">
        <f>IF($I$5+108&gt;$I$3,"",$I$5+108)</f>
        <v/>
      </c>
      <c r="B110">
        <f>IF(A110="",0,SUMIF(記録!$A$2:$A$2001,A110,記録!$D$2:$D$2001))</f>
        <v/>
      </c>
      <c r="C110">
        <f>IF(B110&gt;0,1,0)</f>
        <v/>
      </c>
      <c r="D110">
        <f>IF(C110=1,D109+1,0)</f>
        <v/>
      </c>
      <c r="E110">
        <f>IF(A110="",0,IF(A110&gt;=$I$2,1,0))</f>
        <v/>
      </c>
      <c r="F110">
        <f>IF(AND(E110=1,C110=1),F109+1,0)</f>
        <v/>
      </c>
    </row>
    <row r="111">
      <c r="A111" s="29">
        <f>IF($I$5+109&gt;$I$3,"",$I$5+109)</f>
        <v/>
      </c>
      <c r="B111">
        <f>IF(A111="",0,SUMIF(記録!$A$2:$A$2001,A111,記録!$D$2:$D$2001))</f>
        <v/>
      </c>
      <c r="C111">
        <f>IF(B111&gt;0,1,0)</f>
        <v/>
      </c>
      <c r="D111">
        <f>IF(C111=1,D110+1,0)</f>
        <v/>
      </c>
      <c r="E111">
        <f>IF(A111="",0,IF(A111&gt;=$I$2,1,0))</f>
        <v/>
      </c>
      <c r="F111">
        <f>IF(AND(E111=1,C111=1),F110+1,0)</f>
        <v/>
      </c>
    </row>
    <row r="112">
      <c r="A112" s="29">
        <f>IF($I$5+110&gt;$I$3,"",$I$5+110)</f>
        <v/>
      </c>
      <c r="B112">
        <f>IF(A112="",0,SUMIF(記録!$A$2:$A$2001,A112,記録!$D$2:$D$2001))</f>
        <v/>
      </c>
      <c r="C112">
        <f>IF(B112&gt;0,1,0)</f>
        <v/>
      </c>
      <c r="D112">
        <f>IF(C112=1,D111+1,0)</f>
        <v/>
      </c>
      <c r="E112">
        <f>IF(A112="",0,IF(A112&gt;=$I$2,1,0))</f>
        <v/>
      </c>
      <c r="F112">
        <f>IF(AND(E112=1,C112=1),F111+1,0)</f>
        <v/>
      </c>
    </row>
    <row r="113">
      <c r="A113" s="29">
        <f>IF($I$5+111&gt;$I$3,"",$I$5+111)</f>
        <v/>
      </c>
      <c r="B113">
        <f>IF(A113="",0,SUMIF(記録!$A$2:$A$2001,A113,記録!$D$2:$D$2001))</f>
        <v/>
      </c>
      <c r="C113">
        <f>IF(B113&gt;0,1,0)</f>
        <v/>
      </c>
      <c r="D113">
        <f>IF(C113=1,D112+1,0)</f>
        <v/>
      </c>
      <c r="E113">
        <f>IF(A113="",0,IF(A113&gt;=$I$2,1,0))</f>
        <v/>
      </c>
      <c r="F113">
        <f>IF(AND(E113=1,C113=1),F112+1,0)</f>
        <v/>
      </c>
    </row>
    <row r="114">
      <c r="A114" s="29">
        <f>IF($I$5+112&gt;$I$3,"",$I$5+112)</f>
        <v/>
      </c>
      <c r="B114">
        <f>IF(A114="",0,SUMIF(記録!$A$2:$A$2001,A114,記録!$D$2:$D$2001))</f>
        <v/>
      </c>
      <c r="C114">
        <f>IF(B114&gt;0,1,0)</f>
        <v/>
      </c>
      <c r="D114">
        <f>IF(C114=1,D113+1,0)</f>
        <v/>
      </c>
      <c r="E114">
        <f>IF(A114="",0,IF(A114&gt;=$I$2,1,0))</f>
        <v/>
      </c>
      <c r="F114">
        <f>IF(AND(E114=1,C114=1),F113+1,0)</f>
        <v/>
      </c>
    </row>
    <row r="115">
      <c r="A115" s="29">
        <f>IF($I$5+113&gt;$I$3,"",$I$5+113)</f>
        <v/>
      </c>
      <c r="B115">
        <f>IF(A115="",0,SUMIF(記録!$A$2:$A$2001,A115,記録!$D$2:$D$2001))</f>
        <v/>
      </c>
      <c r="C115">
        <f>IF(B115&gt;0,1,0)</f>
        <v/>
      </c>
      <c r="D115">
        <f>IF(C115=1,D114+1,0)</f>
        <v/>
      </c>
      <c r="E115">
        <f>IF(A115="",0,IF(A115&gt;=$I$2,1,0))</f>
        <v/>
      </c>
      <c r="F115">
        <f>IF(AND(E115=1,C115=1),F114+1,0)</f>
        <v/>
      </c>
    </row>
    <row r="116">
      <c r="A116" s="29">
        <f>IF($I$5+114&gt;$I$3,"",$I$5+114)</f>
        <v/>
      </c>
      <c r="B116">
        <f>IF(A116="",0,SUMIF(記録!$A$2:$A$2001,A116,記録!$D$2:$D$2001))</f>
        <v/>
      </c>
      <c r="C116">
        <f>IF(B116&gt;0,1,0)</f>
        <v/>
      </c>
      <c r="D116">
        <f>IF(C116=1,D115+1,0)</f>
        <v/>
      </c>
      <c r="E116">
        <f>IF(A116="",0,IF(A116&gt;=$I$2,1,0))</f>
        <v/>
      </c>
      <c r="F116">
        <f>IF(AND(E116=1,C116=1),F115+1,0)</f>
        <v/>
      </c>
    </row>
    <row r="117">
      <c r="A117" s="29">
        <f>IF($I$5+115&gt;$I$3,"",$I$5+115)</f>
        <v/>
      </c>
      <c r="B117">
        <f>IF(A117="",0,SUMIF(記録!$A$2:$A$2001,A117,記録!$D$2:$D$2001))</f>
        <v/>
      </c>
      <c r="C117">
        <f>IF(B117&gt;0,1,0)</f>
        <v/>
      </c>
      <c r="D117">
        <f>IF(C117=1,D116+1,0)</f>
        <v/>
      </c>
      <c r="E117">
        <f>IF(A117="",0,IF(A117&gt;=$I$2,1,0))</f>
        <v/>
      </c>
      <c r="F117">
        <f>IF(AND(E117=1,C117=1),F116+1,0)</f>
        <v/>
      </c>
    </row>
    <row r="118">
      <c r="A118" s="29">
        <f>IF($I$5+116&gt;$I$3,"",$I$5+116)</f>
        <v/>
      </c>
      <c r="B118">
        <f>IF(A118="",0,SUMIF(記録!$A$2:$A$2001,A118,記録!$D$2:$D$2001))</f>
        <v/>
      </c>
      <c r="C118">
        <f>IF(B118&gt;0,1,0)</f>
        <v/>
      </c>
      <c r="D118">
        <f>IF(C118=1,D117+1,0)</f>
        <v/>
      </c>
      <c r="E118">
        <f>IF(A118="",0,IF(A118&gt;=$I$2,1,0))</f>
        <v/>
      </c>
      <c r="F118">
        <f>IF(AND(E118=1,C118=1),F117+1,0)</f>
        <v/>
      </c>
    </row>
    <row r="119">
      <c r="A119" s="29">
        <f>IF($I$5+117&gt;$I$3,"",$I$5+117)</f>
        <v/>
      </c>
      <c r="B119">
        <f>IF(A119="",0,SUMIF(記録!$A$2:$A$2001,A119,記録!$D$2:$D$2001))</f>
        <v/>
      </c>
      <c r="C119">
        <f>IF(B119&gt;0,1,0)</f>
        <v/>
      </c>
      <c r="D119">
        <f>IF(C119=1,D118+1,0)</f>
        <v/>
      </c>
      <c r="E119">
        <f>IF(A119="",0,IF(A119&gt;=$I$2,1,0))</f>
        <v/>
      </c>
      <c r="F119">
        <f>IF(AND(E119=1,C119=1),F118+1,0)</f>
        <v/>
      </c>
    </row>
    <row r="120">
      <c r="A120" s="29">
        <f>IF($I$5+118&gt;$I$3,"",$I$5+118)</f>
        <v/>
      </c>
      <c r="B120">
        <f>IF(A120="",0,SUMIF(記録!$A$2:$A$2001,A120,記録!$D$2:$D$2001))</f>
        <v/>
      </c>
      <c r="C120">
        <f>IF(B120&gt;0,1,0)</f>
        <v/>
      </c>
      <c r="D120">
        <f>IF(C120=1,D119+1,0)</f>
        <v/>
      </c>
      <c r="E120">
        <f>IF(A120="",0,IF(A120&gt;=$I$2,1,0))</f>
        <v/>
      </c>
      <c r="F120">
        <f>IF(AND(E120=1,C120=1),F119+1,0)</f>
        <v/>
      </c>
    </row>
    <row r="121">
      <c r="A121" s="29">
        <f>IF($I$5+119&gt;$I$3,"",$I$5+119)</f>
        <v/>
      </c>
      <c r="B121">
        <f>IF(A121="",0,SUMIF(記録!$A$2:$A$2001,A121,記録!$D$2:$D$2001))</f>
        <v/>
      </c>
      <c r="C121">
        <f>IF(B121&gt;0,1,0)</f>
        <v/>
      </c>
      <c r="D121">
        <f>IF(C121=1,D120+1,0)</f>
        <v/>
      </c>
      <c r="E121">
        <f>IF(A121="",0,IF(A121&gt;=$I$2,1,0))</f>
        <v/>
      </c>
      <c r="F121">
        <f>IF(AND(E121=1,C121=1),F120+1,0)</f>
        <v/>
      </c>
    </row>
    <row r="122">
      <c r="A122" s="29">
        <f>IF($I$5+120&gt;$I$3,"",$I$5+120)</f>
        <v/>
      </c>
      <c r="B122">
        <f>IF(A122="",0,SUMIF(記録!$A$2:$A$2001,A122,記録!$D$2:$D$2001))</f>
        <v/>
      </c>
      <c r="C122">
        <f>IF(B122&gt;0,1,0)</f>
        <v/>
      </c>
      <c r="D122">
        <f>IF(C122=1,D121+1,0)</f>
        <v/>
      </c>
      <c r="E122">
        <f>IF(A122="",0,IF(A122&gt;=$I$2,1,0))</f>
        <v/>
      </c>
      <c r="F122">
        <f>IF(AND(E122=1,C122=1),F121+1,0)</f>
        <v/>
      </c>
    </row>
    <row r="123">
      <c r="A123" s="29">
        <f>IF($I$5+121&gt;$I$3,"",$I$5+121)</f>
        <v/>
      </c>
      <c r="B123">
        <f>IF(A123="",0,SUMIF(記録!$A$2:$A$2001,A123,記録!$D$2:$D$2001))</f>
        <v/>
      </c>
      <c r="C123">
        <f>IF(B123&gt;0,1,0)</f>
        <v/>
      </c>
      <c r="D123">
        <f>IF(C123=1,D122+1,0)</f>
        <v/>
      </c>
      <c r="E123">
        <f>IF(A123="",0,IF(A123&gt;=$I$2,1,0))</f>
        <v/>
      </c>
      <c r="F123">
        <f>IF(AND(E123=1,C123=1),F122+1,0)</f>
        <v/>
      </c>
    </row>
    <row r="124">
      <c r="A124" s="29">
        <f>IF($I$5+122&gt;$I$3,"",$I$5+122)</f>
        <v/>
      </c>
      <c r="B124">
        <f>IF(A124="",0,SUMIF(記録!$A$2:$A$2001,A124,記録!$D$2:$D$2001))</f>
        <v/>
      </c>
      <c r="C124">
        <f>IF(B124&gt;0,1,0)</f>
        <v/>
      </c>
      <c r="D124">
        <f>IF(C124=1,D123+1,0)</f>
        <v/>
      </c>
      <c r="E124">
        <f>IF(A124="",0,IF(A124&gt;=$I$2,1,0))</f>
        <v/>
      </c>
      <c r="F124">
        <f>IF(AND(E124=1,C124=1),F123+1,0)</f>
        <v/>
      </c>
    </row>
    <row r="125">
      <c r="A125" s="29">
        <f>IF($I$5+123&gt;$I$3,"",$I$5+123)</f>
        <v/>
      </c>
      <c r="B125">
        <f>IF(A125="",0,SUMIF(記録!$A$2:$A$2001,A125,記録!$D$2:$D$2001))</f>
        <v/>
      </c>
      <c r="C125">
        <f>IF(B125&gt;0,1,0)</f>
        <v/>
      </c>
      <c r="D125">
        <f>IF(C125=1,D124+1,0)</f>
        <v/>
      </c>
      <c r="E125">
        <f>IF(A125="",0,IF(A125&gt;=$I$2,1,0))</f>
        <v/>
      </c>
      <c r="F125">
        <f>IF(AND(E125=1,C125=1),F124+1,0)</f>
        <v/>
      </c>
    </row>
    <row r="126">
      <c r="A126" s="29">
        <f>IF($I$5+124&gt;$I$3,"",$I$5+124)</f>
        <v/>
      </c>
      <c r="B126">
        <f>IF(A126="",0,SUMIF(記録!$A$2:$A$2001,A126,記録!$D$2:$D$2001))</f>
        <v/>
      </c>
      <c r="C126">
        <f>IF(B126&gt;0,1,0)</f>
        <v/>
      </c>
      <c r="D126">
        <f>IF(C126=1,D125+1,0)</f>
        <v/>
      </c>
      <c r="E126">
        <f>IF(A126="",0,IF(A126&gt;=$I$2,1,0))</f>
        <v/>
      </c>
      <c r="F126">
        <f>IF(AND(E126=1,C126=1),F125+1,0)</f>
        <v/>
      </c>
    </row>
    <row r="127">
      <c r="A127" s="29">
        <f>IF($I$5+125&gt;$I$3,"",$I$5+125)</f>
        <v/>
      </c>
      <c r="B127">
        <f>IF(A127="",0,SUMIF(記録!$A$2:$A$2001,A127,記録!$D$2:$D$2001))</f>
        <v/>
      </c>
      <c r="C127">
        <f>IF(B127&gt;0,1,0)</f>
        <v/>
      </c>
      <c r="D127">
        <f>IF(C127=1,D126+1,0)</f>
        <v/>
      </c>
      <c r="E127">
        <f>IF(A127="",0,IF(A127&gt;=$I$2,1,0))</f>
        <v/>
      </c>
      <c r="F127">
        <f>IF(AND(E127=1,C127=1),F126+1,0)</f>
        <v/>
      </c>
    </row>
    <row r="128">
      <c r="A128" s="29">
        <f>IF($I$5+126&gt;$I$3,"",$I$5+126)</f>
        <v/>
      </c>
      <c r="B128">
        <f>IF(A128="",0,SUMIF(記録!$A$2:$A$2001,A128,記録!$D$2:$D$2001))</f>
        <v/>
      </c>
      <c r="C128">
        <f>IF(B128&gt;0,1,0)</f>
        <v/>
      </c>
      <c r="D128">
        <f>IF(C128=1,D127+1,0)</f>
        <v/>
      </c>
      <c r="E128">
        <f>IF(A128="",0,IF(A128&gt;=$I$2,1,0))</f>
        <v/>
      </c>
      <c r="F128">
        <f>IF(AND(E128=1,C128=1),F127+1,0)</f>
        <v/>
      </c>
    </row>
    <row r="129">
      <c r="A129" s="29">
        <f>IF($I$5+127&gt;$I$3,"",$I$5+127)</f>
        <v/>
      </c>
      <c r="B129">
        <f>IF(A129="",0,SUMIF(記録!$A$2:$A$2001,A129,記録!$D$2:$D$2001))</f>
        <v/>
      </c>
      <c r="C129">
        <f>IF(B129&gt;0,1,0)</f>
        <v/>
      </c>
      <c r="D129">
        <f>IF(C129=1,D128+1,0)</f>
        <v/>
      </c>
      <c r="E129">
        <f>IF(A129="",0,IF(A129&gt;=$I$2,1,0))</f>
        <v/>
      </c>
      <c r="F129">
        <f>IF(AND(E129=1,C129=1),F128+1,0)</f>
        <v/>
      </c>
    </row>
    <row r="130">
      <c r="A130" s="29">
        <f>IF($I$5+128&gt;$I$3,"",$I$5+128)</f>
        <v/>
      </c>
      <c r="B130">
        <f>IF(A130="",0,SUMIF(記録!$A$2:$A$2001,A130,記録!$D$2:$D$2001))</f>
        <v/>
      </c>
      <c r="C130">
        <f>IF(B130&gt;0,1,0)</f>
        <v/>
      </c>
      <c r="D130">
        <f>IF(C130=1,D129+1,0)</f>
        <v/>
      </c>
      <c r="E130">
        <f>IF(A130="",0,IF(A130&gt;=$I$2,1,0))</f>
        <v/>
      </c>
      <c r="F130">
        <f>IF(AND(E130=1,C130=1),F129+1,0)</f>
        <v/>
      </c>
    </row>
    <row r="131">
      <c r="A131" s="29">
        <f>IF($I$5+129&gt;$I$3,"",$I$5+129)</f>
        <v/>
      </c>
      <c r="B131">
        <f>IF(A131="",0,SUMIF(記録!$A$2:$A$2001,A131,記録!$D$2:$D$2001))</f>
        <v/>
      </c>
      <c r="C131">
        <f>IF(B131&gt;0,1,0)</f>
        <v/>
      </c>
      <c r="D131">
        <f>IF(C131=1,D130+1,0)</f>
        <v/>
      </c>
      <c r="E131">
        <f>IF(A131="",0,IF(A131&gt;=$I$2,1,0))</f>
        <v/>
      </c>
      <c r="F131">
        <f>IF(AND(E131=1,C131=1),F130+1,0)</f>
        <v/>
      </c>
    </row>
    <row r="132">
      <c r="A132" s="29">
        <f>IF($I$5+130&gt;$I$3,"",$I$5+130)</f>
        <v/>
      </c>
      <c r="B132">
        <f>IF(A132="",0,SUMIF(記録!$A$2:$A$2001,A132,記録!$D$2:$D$2001))</f>
        <v/>
      </c>
      <c r="C132">
        <f>IF(B132&gt;0,1,0)</f>
        <v/>
      </c>
      <c r="D132">
        <f>IF(C132=1,D131+1,0)</f>
        <v/>
      </c>
      <c r="E132">
        <f>IF(A132="",0,IF(A132&gt;=$I$2,1,0))</f>
        <v/>
      </c>
      <c r="F132">
        <f>IF(AND(E132=1,C132=1),F131+1,0)</f>
        <v/>
      </c>
    </row>
    <row r="133">
      <c r="A133" s="29">
        <f>IF($I$5+131&gt;$I$3,"",$I$5+131)</f>
        <v/>
      </c>
      <c r="B133">
        <f>IF(A133="",0,SUMIF(記録!$A$2:$A$2001,A133,記録!$D$2:$D$2001))</f>
        <v/>
      </c>
      <c r="C133">
        <f>IF(B133&gt;0,1,0)</f>
        <v/>
      </c>
      <c r="D133">
        <f>IF(C133=1,D132+1,0)</f>
        <v/>
      </c>
      <c r="E133">
        <f>IF(A133="",0,IF(A133&gt;=$I$2,1,0))</f>
        <v/>
      </c>
      <c r="F133">
        <f>IF(AND(E133=1,C133=1),F132+1,0)</f>
        <v/>
      </c>
    </row>
    <row r="134">
      <c r="A134" s="29">
        <f>IF($I$5+132&gt;$I$3,"",$I$5+132)</f>
        <v/>
      </c>
      <c r="B134">
        <f>IF(A134="",0,SUMIF(記録!$A$2:$A$2001,A134,記録!$D$2:$D$2001))</f>
        <v/>
      </c>
      <c r="C134">
        <f>IF(B134&gt;0,1,0)</f>
        <v/>
      </c>
      <c r="D134">
        <f>IF(C134=1,D133+1,0)</f>
        <v/>
      </c>
      <c r="E134">
        <f>IF(A134="",0,IF(A134&gt;=$I$2,1,0))</f>
        <v/>
      </c>
      <c r="F134">
        <f>IF(AND(E134=1,C134=1),F133+1,0)</f>
        <v/>
      </c>
    </row>
    <row r="135">
      <c r="A135" s="29">
        <f>IF($I$5+133&gt;$I$3,"",$I$5+133)</f>
        <v/>
      </c>
      <c r="B135">
        <f>IF(A135="",0,SUMIF(記録!$A$2:$A$2001,A135,記録!$D$2:$D$2001))</f>
        <v/>
      </c>
      <c r="C135">
        <f>IF(B135&gt;0,1,0)</f>
        <v/>
      </c>
      <c r="D135">
        <f>IF(C135=1,D134+1,0)</f>
        <v/>
      </c>
      <c r="E135">
        <f>IF(A135="",0,IF(A135&gt;=$I$2,1,0))</f>
        <v/>
      </c>
      <c r="F135">
        <f>IF(AND(E135=1,C135=1),F134+1,0)</f>
        <v/>
      </c>
    </row>
    <row r="136">
      <c r="A136" s="29">
        <f>IF($I$5+134&gt;$I$3,"",$I$5+134)</f>
        <v/>
      </c>
      <c r="B136">
        <f>IF(A136="",0,SUMIF(記録!$A$2:$A$2001,A136,記録!$D$2:$D$2001))</f>
        <v/>
      </c>
      <c r="C136">
        <f>IF(B136&gt;0,1,0)</f>
        <v/>
      </c>
      <c r="D136">
        <f>IF(C136=1,D135+1,0)</f>
        <v/>
      </c>
      <c r="E136">
        <f>IF(A136="",0,IF(A136&gt;=$I$2,1,0))</f>
        <v/>
      </c>
      <c r="F136">
        <f>IF(AND(E136=1,C136=1),F135+1,0)</f>
        <v/>
      </c>
    </row>
    <row r="137">
      <c r="A137" s="29">
        <f>IF($I$5+135&gt;$I$3,"",$I$5+135)</f>
        <v/>
      </c>
      <c r="B137">
        <f>IF(A137="",0,SUMIF(記録!$A$2:$A$2001,A137,記録!$D$2:$D$2001))</f>
        <v/>
      </c>
      <c r="C137">
        <f>IF(B137&gt;0,1,0)</f>
        <v/>
      </c>
      <c r="D137">
        <f>IF(C137=1,D136+1,0)</f>
        <v/>
      </c>
      <c r="E137">
        <f>IF(A137="",0,IF(A137&gt;=$I$2,1,0))</f>
        <v/>
      </c>
      <c r="F137">
        <f>IF(AND(E137=1,C137=1),F136+1,0)</f>
        <v/>
      </c>
    </row>
    <row r="138">
      <c r="A138" s="29">
        <f>IF($I$5+136&gt;$I$3,"",$I$5+136)</f>
        <v/>
      </c>
      <c r="B138">
        <f>IF(A138="",0,SUMIF(記録!$A$2:$A$2001,A138,記録!$D$2:$D$2001))</f>
        <v/>
      </c>
      <c r="C138">
        <f>IF(B138&gt;0,1,0)</f>
        <v/>
      </c>
      <c r="D138">
        <f>IF(C138=1,D137+1,0)</f>
        <v/>
      </c>
      <c r="E138">
        <f>IF(A138="",0,IF(A138&gt;=$I$2,1,0))</f>
        <v/>
      </c>
      <c r="F138">
        <f>IF(AND(E138=1,C138=1),F137+1,0)</f>
        <v/>
      </c>
    </row>
    <row r="139">
      <c r="A139" s="29">
        <f>IF($I$5+137&gt;$I$3,"",$I$5+137)</f>
        <v/>
      </c>
      <c r="B139">
        <f>IF(A139="",0,SUMIF(記録!$A$2:$A$2001,A139,記録!$D$2:$D$2001))</f>
        <v/>
      </c>
      <c r="C139">
        <f>IF(B139&gt;0,1,0)</f>
        <v/>
      </c>
      <c r="D139">
        <f>IF(C139=1,D138+1,0)</f>
        <v/>
      </c>
      <c r="E139">
        <f>IF(A139="",0,IF(A139&gt;=$I$2,1,0))</f>
        <v/>
      </c>
      <c r="F139">
        <f>IF(AND(E139=1,C139=1),F138+1,0)</f>
        <v/>
      </c>
    </row>
    <row r="140">
      <c r="A140" s="29">
        <f>IF($I$5+138&gt;$I$3,"",$I$5+138)</f>
        <v/>
      </c>
      <c r="B140">
        <f>IF(A140="",0,SUMIF(記録!$A$2:$A$2001,A140,記録!$D$2:$D$2001))</f>
        <v/>
      </c>
      <c r="C140">
        <f>IF(B140&gt;0,1,0)</f>
        <v/>
      </c>
      <c r="D140">
        <f>IF(C140=1,D139+1,0)</f>
        <v/>
      </c>
      <c r="E140">
        <f>IF(A140="",0,IF(A140&gt;=$I$2,1,0))</f>
        <v/>
      </c>
      <c r="F140">
        <f>IF(AND(E140=1,C140=1),F139+1,0)</f>
        <v/>
      </c>
    </row>
    <row r="141">
      <c r="A141" s="29">
        <f>IF($I$5+139&gt;$I$3,"",$I$5+139)</f>
        <v/>
      </c>
      <c r="B141">
        <f>IF(A141="",0,SUMIF(記録!$A$2:$A$2001,A141,記録!$D$2:$D$2001))</f>
        <v/>
      </c>
      <c r="C141">
        <f>IF(B141&gt;0,1,0)</f>
        <v/>
      </c>
      <c r="D141">
        <f>IF(C141=1,D140+1,0)</f>
        <v/>
      </c>
      <c r="E141">
        <f>IF(A141="",0,IF(A141&gt;=$I$2,1,0))</f>
        <v/>
      </c>
      <c r="F141">
        <f>IF(AND(E141=1,C141=1),F140+1,0)</f>
        <v/>
      </c>
    </row>
    <row r="142">
      <c r="A142" s="29">
        <f>IF($I$5+140&gt;$I$3,"",$I$5+140)</f>
        <v/>
      </c>
      <c r="B142">
        <f>IF(A142="",0,SUMIF(記録!$A$2:$A$2001,A142,記録!$D$2:$D$2001))</f>
        <v/>
      </c>
      <c r="C142">
        <f>IF(B142&gt;0,1,0)</f>
        <v/>
      </c>
      <c r="D142">
        <f>IF(C142=1,D141+1,0)</f>
        <v/>
      </c>
      <c r="E142">
        <f>IF(A142="",0,IF(A142&gt;=$I$2,1,0))</f>
        <v/>
      </c>
      <c r="F142">
        <f>IF(AND(E142=1,C142=1),F141+1,0)</f>
        <v/>
      </c>
    </row>
    <row r="143">
      <c r="A143" s="29">
        <f>IF($I$5+141&gt;$I$3,"",$I$5+141)</f>
        <v/>
      </c>
      <c r="B143">
        <f>IF(A143="",0,SUMIF(記録!$A$2:$A$2001,A143,記録!$D$2:$D$2001))</f>
        <v/>
      </c>
      <c r="C143">
        <f>IF(B143&gt;0,1,0)</f>
        <v/>
      </c>
      <c r="D143">
        <f>IF(C143=1,D142+1,0)</f>
        <v/>
      </c>
      <c r="E143">
        <f>IF(A143="",0,IF(A143&gt;=$I$2,1,0))</f>
        <v/>
      </c>
      <c r="F143">
        <f>IF(AND(E143=1,C143=1),F142+1,0)</f>
        <v/>
      </c>
    </row>
    <row r="144">
      <c r="A144" s="29">
        <f>IF($I$5+142&gt;$I$3,"",$I$5+142)</f>
        <v/>
      </c>
      <c r="B144">
        <f>IF(A144="",0,SUMIF(記録!$A$2:$A$2001,A144,記録!$D$2:$D$2001))</f>
        <v/>
      </c>
      <c r="C144">
        <f>IF(B144&gt;0,1,0)</f>
        <v/>
      </c>
      <c r="D144">
        <f>IF(C144=1,D143+1,0)</f>
        <v/>
      </c>
      <c r="E144">
        <f>IF(A144="",0,IF(A144&gt;=$I$2,1,0))</f>
        <v/>
      </c>
      <c r="F144">
        <f>IF(AND(E144=1,C144=1),F143+1,0)</f>
        <v/>
      </c>
    </row>
    <row r="145">
      <c r="A145" s="29">
        <f>IF($I$5+143&gt;$I$3,"",$I$5+143)</f>
        <v/>
      </c>
      <c r="B145">
        <f>IF(A145="",0,SUMIF(記録!$A$2:$A$2001,A145,記録!$D$2:$D$2001))</f>
        <v/>
      </c>
      <c r="C145">
        <f>IF(B145&gt;0,1,0)</f>
        <v/>
      </c>
      <c r="D145">
        <f>IF(C145=1,D144+1,0)</f>
        <v/>
      </c>
      <c r="E145">
        <f>IF(A145="",0,IF(A145&gt;=$I$2,1,0))</f>
        <v/>
      </c>
      <c r="F145">
        <f>IF(AND(E145=1,C145=1),F144+1,0)</f>
        <v/>
      </c>
    </row>
    <row r="146">
      <c r="A146" s="29">
        <f>IF($I$5+144&gt;$I$3,"",$I$5+144)</f>
        <v/>
      </c>
      <c r="B146">
        <f>IF(A146="",0,SUMIF(記録!$A$2:$A$2001,A146,記録!$D$2:$D$2001))</f>
        <v/>
      </c>
      <c r="C146">
        <f>IF(B146&gt;0,1,0)</f>
        <v/>
      </c>
      <c r="D146">
        <f>IF(C146=1,D145+1,0)</f>
        <v/>
      </c>
      <c r="E146">
        <f>IF(A146="",0,IF(A146&gt;=$I$2,1,0))</f>
        <v/>
      </c>
      <c r="F146">
        <f>IF(AND(E146=1,C146=1),F145+1,0)</f>
        <v/>
      </c>
    </row>
    <row r="147">
      <c r="A147" s="29">
        <f>IF($I$5+145&gt;$I$3,"",$I$5+145)</f>
        <v/>
      </c>
      <c r="B147">
        <f>IF(A147="",0,SUMIF(記録!$A$2:$A$2001,A147,記録!$D$2:$D$2001))</f>
        <v/>
      </c>
      <c r="C147">
        <f>IF(B147&gt;0,1,0)</f>
        <v/>
      </c>
      <c r="D147">
        <f>IF(C147=1,D146+1,0)</f>
        <v/>
      </c>
      <c r="E147">
        <f>IF(A147="",0,IF(A147&gt;=$I$2,1,0))</f>
        <v/>
      </c>
      <c r="F147">
        <f>IF(AND(E147=1,C147=1),F146+1,0)</f>
        <v/>
      </c>
    </row>
    <row r="148">
      <c r="A148" s="29">
        <f>IF($I$5+146&gt;$I$3,"",$I$5+146)</f>
        <v/>
      </c>
      <c r="B148">
        <f>IF(A148="",0,SUMIF(記録!$A$2:$A$2001,A148,記録!$D$2:$D$2001))</f>
        <v/>
      </c>
      <c r="C148">
        <f>IF(B148&gt;0,1,0)</f>
        <v/>
      </c>
      <c r="D148">
        <f>IF(C148=1,D147+1,0)</f>
        <v/>
      </c>
      <c r="E148">
        <f>IF(A148="",0,IF(A148&gt;=$I$2,1,0))</f>
        <v/>
      </c>
      <c r="F148">
        <f>IF(AND(E148=1,C148=1),F147+1,0)</f>
        <v/>
      </c>
    </row>
    <row r="149">
      <c r="A149" s="29">
        <f>IF($I$5+147&gt;$I$3,"",$I$5+147)</f>
        <v/>
      </c>
      <c r="B149">
        <f>IF(A149="",0,SUMIF(記録!$A$2:$A$2001,A149,記録!$D$2:$D$2001))</f>
        <v/>
      </c>
      <c r="C149">
        <f>IF(B149&gt;0,1,0)</f>
        <v/>
      </c>
      <c r="D149">
        <f>IF(C149=1,D148+1,0)</f>
        <v/>
      </c>
      <c r="E149">
        <f>IF(A149="",0,IF(A149&gt;=$I$2,1,0))</f>
        <v/>
      </c>
      <c r="F149">
        <f>IF(AND(E149=1,C149=1),F148+1,0)</f>
        <v/>
      </c>
    </row>
    <row r="150">
      <c r="A150" s="29">
        <f>IF($I$5+148&gt;$I$3,"",$I$5+148)</f>
        <v/>
      </c>
      <c r="B150">
        <f>IF(A150="",0,SUMIF(記録!$A$2:$A$2001,A150,記録!$D$2:$D$2001))</f>
        <v/>
      </c>
      <c r="C150">
        <f>IF(B150&gt;0,1,0)</f>
        <v/>
      </c>
      <c r="D150">
        <f>IF(C150=1,D149+1,0)</f>
        <v/>
      </c>
      <c r="E150">
        <f>IF(A150="",0,IF(A150&gt;=$I$2,1,0))</f>
        <v/>
      </c>
      <c r="F150">
        <f>IF(AND(E150=1,C150=1),F149+1,0)</f>
        <v/>
      </c>
    </row>
    <row r="151">
      <c r="A151" s="29">
        <f>IF($I$5+149&gt;$I$3,"",$I$5+149)</f>
        <v/>
      </c>
      <c r="B151">
        <f>IF(A151="",0,SUMIF(記録!$A$2:$A$2001,A151,記録!$D$2:$D$2001))</f>
        <v/>
      </c>
      <c r="C151">
        <f>IF(B151&gt;0,1,0)</f>
        <v/>
      </c>
      <c r="D151">
        <f>IF(C151=1,D150+1,0)</f>
        <v/>
      </c>
      <c r="E151">
        <f>IF(A151="",0,IF(A151&gt;=$I$2,1,0))</f>
        <v/>
      </c>
      <c r="F151">
        <f>IF(AND(E151=1,C151=1),F150+1,0)</f>
        <v/>
      </c>
    </row>
    <row r="152">
      <c r="A152" s="29">
        <f>IF($I$5+150&gt;$I$3,"",$I$5+150)</f>
        <v/>
      </c>
      <c r="B152">
        <f>IF(A152="",0,SUMIF(記録!$A$2:$A$2001,A152,記録!$D$2:$D$2001))</f>
        <v/>
      </c>
      <c r="C152">
        <f>IF(B152&gt;0,1,0)</f>
        <v/>
      </c>
      <c r="D152">
        <f>IF(C152=1,D151+1,0)</f>
        <v/>
      </c>
      <c r="E152">
        <f>IF(A152="",0,IF(A152&gt;=$I$2,1,0))</f>
        <v/>
      </c>
      <c r="F152">
        <f>IF(AND(E152=1,C152=1),F151+1,0)</f>
        <v/>
      </c>
    </row>
    <row r="153">
      <c r="A153" s="29">
        <f>IF($I$5+151&gt;$I$3,"",$I$5+151)</f>
        <v/>
      </c>
      <c r="B153">
        <f>IF(A153="",0,SUMIF(記録!$A$2:$A$2001,A153,記録!$D$2:$D$2001))</f>
        <v/>
      </c>
      <c r="C153">
        <f>IF(B153&gt;0,1,0)</f>
        <v/>
      </c>
      <c r="D153">
        <f>IF(C153=1,D152+1,0)</f>
        <v/>
      </c>
      <c r="E153">
        <f>IF(A153="",0,IF(A153&gt;=$I$2,1,0))</f>
        <v/>
      </c>
      <c r="F153">
        <f>IF(AND(E153=1,C153=1),F152+1,0)</f>
        <v/>
      </c>
    </row>
    <row r="154">
      <c r="A154" s="29">
        <f>IF($I$5+152&gt;$I$3,"",$I$5+152)</f>
        <v/>
      </c>
      <c r="B154">
        <f>IF(A154="",0,SUMIF(記録!$A$2:$A$2001,A154,記録!$D$2:$D$2001))</f>
        <v/>
      </c>
      <c r="C154">
        <f>IF(B154&gt;0,1,0)</f>
        <v/>
      </c>
      <c r="D154">
        <f>IF(C154=1,D153+1,0)</f>
        <v/>
      </c>
      <c r="E154">
        <f>IF(A154="",0,IF(A154&gt;=$I$2,1,0))</f>
        <v/>
      </c>
      <c r="F154">
        <f>IF(AND(E154=1,C154=1),F153+1,0)</f>
        <v/>
      </c>
    </row>
    <row r="155">
      <c r="A155" s="29">
        <f>IF($I$5+153&gt;$I$3,"",$I$5+153)</f>
        <v/>
      </c>
      <c r="B155">
        <f>IF(A155="",0,SUMIF(記録!$A$2:$A$2001,A155,記録!$D$2:$D$2001))</f>
        <v/>
      </c>
      <c r="C155">
        <f>IF(B155&gt;0,1,0)</f>
        <v/>
      </c>
      <c r="D155">
        <f>IF(C155=1,D154+1,0)</f>
        <v/>
      </c>
      <c r="E155">
        <f>IF(A155="",0,IF(A155&gt;=$I$2,1,0))</f>
        <v/>
      </c>
      <c r="F155">
        <f>IF(AND(E155=1,C155=1),F154+1,0)</f>
        <v/>
      </c>
    </row>
    <row r="156">
      <c r="A156" s="29">
        <f>IF($I$5+154&gt;$I$3,"",$I$5+154)</f>
        <v/>
      </c>
      <c r="B156">
        <f>IF(A156="",0,SUMIF(記録!$A$2:$A$2001,A156,記録!$D$2:$D$2001))</f>
        <v/>
      </c>
      <c r="C156">
        <f>IF(B156&gt;0,1,0)</f>
        <v/>
      </c>
      <c r="D156">
        <f>IF(C156=1,D155+1,0)</f>
        <v/>
      </c>
      <c r="E156">
        <f>IF(A156="",0,IF(A156&gt;=$I$2,1,0))</f>
        <v/>
      </c>
      <c r="F156">
        <f>IF(AND(E156=1,C156=1),F155+1,0)</f>
        <v/>
      </c>
    </row>
    <row r="157">
      <c r="A157" s="29">
        <f>IF($I$5+155&gt;$I$3,"",$I$5+155)</f>
        <v/>
      </c>
      <c r="B157">
        <f>IF(A157="",0,SUMIF(記録!$A$2:$A$2001,A157,記録!$D$2:$D$2001))</f>
        <v/>
      </c>
      <c r="C157">
        <f>IF(B157&gt;0,1,0)</f>
        <v/>
      </c>
      <c r="D157">
        <f>IF(C157=1,D156+1,0)</f>
        <v/>
      </c>
      <c r="E157">
        <f>IF(A157="",0,IF(A157&gt;=$I$2,1,0))</f>
        <v/>
      </c>
      <c r="F157">
        <f>IF(AND(E157=1,C157=1),F156+1,0)</f>
        <v/>
      </c>
    </row>
    <row r="158">
      <c r="A158" s="29">
        <f>IF($I$5+156&gt;$I$3,"",$I$5+156)</f>
        <v/>
      </c>
      <c r="B158">
        <f>IF(A158="",0,SUMIF(記録!$A$2:$A$2001,A158,記録!$D$2:$D$2001))</f>
        <v/>
      </c>
      <c r="C158">
        <f>IF(B158&gt;0,1,0)</f>
        <v/>
      </c>
      <c r="D158">
        <f>IF(C158=1,D157+1,0)</f>
        <v/>
      </c>
      <c r="E158">
        <f>IF(A158="",0,IF(A158&gt;=$I$2,1,0))</f>
        <v/>
      </c>
      <c r="F158">
        <f>IF(AND(E158=1,C158=1),F157+1,0)</f>
        <v/>
      </c>
    </row>
    <row r="159">
      <c r="A159" s="29">
        <f>IF($I$5+157&gt;$I$3,"",$I$5+157)</f>
        <v/>
      </c>
      <c r="B159">
        <f>IF(A159="",0,SUMIF(記録!$A$2:$A$2001,A159,記録!$D$2:$D$2001))</f>
        <v/>
      </c>
      <c r="C159">
        <f>IF(B159&gt;0,1,0)</f>
        <v/>
      </c>
      <c r="D159">
        <f>IF(C159=1,D158+1,0)</f>
        <v/>
      </c>
      <c r="E159">
        <f>IF(A159="",0,IF(A159&gt;=$I$2,1,0))</f>
        <v/>
      </c>
      <c r="F159">
        <f>IF(AND(E159=1,C159=1),F158+1,0)</f>
        <v/>
      </c>
    </row>
    <row r="160">
      <c r="A160" s="29">
        <f>IF($I$5+158&gt;$I$3,"",$I$5+158)</f>
        <v/>
      </c>
      <c r="B160">
        <f>IF(A160="",0,SUMIF(記録!$A$2:$A$2001,A160,記録!$D$2:$D$2001))</f>
        <v/>
      </c>
      <c r="C160">
        <f>IF(B160&gt;0,1,0)</f>
        <v/>
      </c>
      <c r="D160">
        <f>IF(C160=1,D159+1,0)</f>
        <v/>
      </c>
      <c r="E160">
        <f>IF(A160="",0,IF(A160&gt;=$I$2,1,0))</f>
        <v/>
      </c>
      <c r="F160">
        <f>IF(AND(E160=1,C160=1),F159+1,0)</f>
        <v/>
      </c>
    </row>
    <row r="161">
      <c r="A161" s="29">
        <f>IF($I$5+159&gt;$I$3,"",$I$5+159)</f>
        <v/>
      </c>
      <c r="B161">
        <f>IF(A161="",0,SUMIF(記録!$A$2:$A$2001,A161,記録!$D$2:$D$2001))</f>
        <v/>
      </c>
      <c r="C161">
        <f>IF(B161&gt;0,1,0)</f>
        <v/>
      </c>
      <c r="D161">
        <f>IF(C161=1,D160+1,0)</f>
        <v/>
      </c>
      <c r="E161">
        <f>IF(A161="",0,IF(A161&gt;=$I$2,1,0))</f>
        <v/>
      </c>
      <c r="F161">
        <f>IF(AND(E161=1,C161=1),F160+1,0)</f>
        <v/>
      </c>
    </row>
    <row r="162">
      <c r="A162" s="29">
        <f>IF($I$5+160&gt;$I$3,"",$I$5+160)</f>
        <v/>
      </c>
      <c r="B162">
        <f>IF(A162="",0,SUMIF(記録!$A$2:$A$2001,A162,記録!$D$2:$D$2001))</f>
        <v/>
      </c>
      <c r="C162">
        <f>IF(B162&gt;0,1,0)</f>
        <v/>
      </c>
      <c r="D162">
        <f>IF(C162=1,D161+1,0)</f>
        <v/>
      </c>
      <c r="E162">
        <f>IF(A162="",0,IF(A162&gt;=$I$2,1,0))</f>
        <v/>
      </c>
      <c r="F162">
        <f>IF(AND(E162=1,C162=1),F161+1,0)</f>
        <v/>
      </c>
    </row>
    <row r="163">
      <c r="A163" s="29">
        <f>IF($I$5+161&gt;$I$3,"",$I$5+161)</f>
        <v/>
      </c>
      <c r="B163">
        <f>IF(A163="",0,SUMIF(記録!$A$2:$A$2001,A163,記録!$D$2:$D$2001))</f>
        <v/>
      </c>
      <c r="C163">
        <f>IF(B163&gt;0,1,0)</f>
        <v/>
      </c>
      <c r="D163">
        <f>IF(C163=1,D162+1,0)</f>
        <v/>
      </c>
      <c r="E163">
        <f>IF(A163="",0,IF(A163&gt;=$I$2,1,0))</f>
        <v/>
      </c>
      <c r="F163">
        <f>IF(AND(E163=1,C163=1),F162+1,0)</f>
        <v/>
      </c>
    </row>
    <row r="164">
      <c r="A164" s="29">
        <f>IF($I$5+162&gt;$I$3,"",$I$5+162)</f>
        <v/>
      </c>
      <c r="B164">
        <f>IF(A164="",0,SUMIF(記録!$A$2:$A$2001,A164,記録!$D$2:$D$2001))</f>
        <v/>
      </c>
      <c r="C164">
        <f>IF(B164&gt;0,1,0)</f>
        <v/>
      </c>
      <c r="D164">
        <f>IF(C164=1,D163+1,0)</f>
        <v/>
      </c>
      <c r="E164">
        <f>IF(A164="",0,IF(A164&gt;=$I$2,1,0))</f>
        <v/>
      </c>
      <c r="F164">
        <f>IF(AND(E164=1,C164=1),F163+1,0)</f>
        <v/>
      </c>
    </row>
    <row r="165">
      <c r="A165" s="29">
        <f>IF($I$5+163&gt;$I$3,"",$I$5+163)</f>
        <v/>
      </c>
      <c r="B165">
        <f>IF(A165="",0,SUMIF(記録!$A$2:$A$2001,A165,記録!$D$2:$D$2001))</f>
        <v/>
      </c>
      <c r="C165">
        <f>IF(B165&gt;0,1,0)</f>
        <v/>
      </c>
      <c r="D165">
        <f>IF(C165=1,D164+1,0)</f>
        <v/>
      </c>
      <c r="E165">
        <f>IF(A165="",0,IF(A165&gt;=$I$2,1,0))</f>
        <v/>
      </c>
      <c r="F165">
        <f>IF(AND(E165=1,C165=1),F164+1,0)</f>
        <v/>
      </c>
    </row>
    <row r="166">
      <c r="A166" s="29">
        <f>IF($I$5+164&gt;$I$3,"",$I$5+164)</f>
        <v/>
      </c>
      <c r="B166">
        <f>IF(A166="",0,SUMIF(記録!$A$2:$A$2001,A166,記録!$D$2:$D$2001))</f>
        <v/>
      </c>
      <c r="C166">
        <f>IF(B166&gt;0,1,0)</f>
        <v/>
      </c>
      <c r="D166">
        <f>IF(C166=1,D165+1,0)</f>
        <v/>
      </c>
      <c r="E166">
        <f>IF(A166="",0,IF(A166&gt;=$I$2,1,0))</f>
        <v/>
      </c>
      <c r="F166">
        <f>IF(AND(E166=1,C166=1),F165+1,0)</f>
        <v/>
      </c>
    </row>
    <row r="167">
      <c r="A167" s="29">
        <f>IF($I$5+165&gt;$I$3,"",$I$5+165)</f>
        <v/>
      </c>
      <c r="B167">
        <f>IF(A167="",0,SUMIF(記録!$A$2:$A$2001,A167,記録!$D$2:$D$2001))</f>
        <v/>
      </c>
      <c r="C167">
        <f>IF(B167&gt;0,1,0)</f>
        <v/>
      </c>
      <c r="D167">
        <f>IF(C167=1,D166+1,0)</f>
        <v/>
      </c>
      <c r="E167">
        <f>IF(A167="",0,IF(A167&gt;=$I$2,1,0))</f>
        <v/>
      </c>
      <c r="F167">
        <f>IF(AND(E167=1,C167=1),F166+1,0)</f>
        <v/>
      </c>
    </row>
    <row r="168">
      <c r="A168" s="29">
        <f>IF($I$5+166&gt;$I$3,"",$I$5+166)</f>
        <v/>
      </c>
      <c r="B168">
        <f>IF(A168="",0,SUMIF(記録!$A$2:$A$2001,A168,記録!$D$2:$D$2001))</f>
        <v/>
      </c>
      <c r="C168">
        <f>IF(B168&gt;0,1,0)</f>
        <v/>
      </c>
      <c r="D168">
        <f>IF(C168=1,D167+1,0)</f>
        <v/>
      </c>
      <c r="E168">
        <f>IF(A168="",0,IF(A168&gt;=$I$2,1,0))</f>
        <v/>
      </c>
      <c r="F168">
        <f>IF(AND(E168=1,C168=1),F167+1,0)</f>
        <v/>
      </c>
    </row>
    <row r="169">
      <c r="A169" s="29">
        <f>IF($I$5+167&gt;$I$3,"",$I$5+167)</f>
        <v/>
      </c>
      <c r="B169">
        <f>IF(A169="",0,SUMIF(記録!$A$2:$A$2001,A169,記録!$D$2:$D$2001))</f>
        <v/>
      </c>
      <c r="C169">
        <f>IF(B169&gt;0,1,0)</f>
        <v/>
      </c>
      <c r="D169">
        <f>IF(C169=1,D168+1,0)</f>
        <v/>
      </c>
      <c r="E169">
        <f>IF(A169="",0,IF(A169&gt;=$I$2,1,0))</f>
        <v/>
      </c>
      <c r="F169">
        <f>IF(AND(E169=1,C169=1),F168+1,0)</f>
        <v/>
      </c>
    </row>
    <row r="170">
      <c r="A170" s="29">
        <f>IF($I$5+168&gt;$I$3,"",$I$5+168)</f>
        <v/>
      </c>
      <c r="B170">
        <f>IF(A170="",0,SUMIF(記録!$A$2:$A$2001,A170,記録!$D$2:$D$2001))</f>
        <v/>
      </c>
      <c r="C170">
        <f>IF(B170&gt;0,1,0)</f>
        <v/>
      </c>
      <c r="D170">
        <f>IF(C170=1,D169+1,0)</f>
        <v/>
      </c>
      <c r="E170">
        <f>IF(A170="",0,IF(A170&gt;=$I$2,1,0))</f>
        <v/>
      </c>
      <c r="F170">
        <f>IF(AND(E170=1,C170=1),F169+1,0)</f>
        <v/>
      </c>
    </row>
    <row r="171">
      <c r="A171" s="29">
        <f>IF($I$5+169&gt;$I$3,"",$I$5+169)</f>
        <v/>
      </c>
      <c r="B171">
        <f>IF(A171="",0,SUMIF(記録!$A$2:$A$2001,A171,記録!$D$2:$D$2001))</f>
        <v/>
      </c>
      <c r="C171">
        <f>IF(B171&gt;0,1,0)</f>
        <v/>
      </c>
      <c r="D171">
        <f>IF(C171=1,D170+1,0)</f>
        <v/>
      </c>
      <c r="E171">
        <f>IF(A171="",0,IF(A171&gt;=$I$2,1,0))</f>
        <v/>
      </c>
      <c r="F171">
        <f>IF(AND(E171=1,C171=1),F170+1,0)</f>
        <v/>
      </c>
    </row>
    <row r="172">
      <c r="A172" s="29">
        <f>IF($I$5+170&gt;$I$3,"",$I$5+170)</f>
        <v/>
      </c>
      <c r="B172">
        <f>IF(A172="",0,SUMIF(記録!$A$2:$A$2001,A172,記録!$D$2:$D$2001))</f>
        <v/>
      </c>
      <c r="C172">
        <f>IF(B172&gt;0,1,0)</f>
        <v/>
      </c>
      <c r="D172">
        <f>IF(C172=1,D171+1,0)</f>
        <v/>
      </c>
      <c r="E172">
        <f>IF(A172="",0,IF(A172&gt;=$I$2,1,0))</f>
        <v/>
      </c>
      <c r="F172">
        <f>IF(AND(E172=1,C172=1),F171+1,0)</f>
        <v/>
      </c>
    </row>
    <row r="173">
      <c r="A173" s="29">
        <f>IF($I$5+171&gt;$I$3,"",$I$5+171)</f>
        <v/>
      </c>
      <c r="B173">
        <f>IF(A173="",0,SUMIF(記録!$A$2:$A$2001,A173,記録!$D$2:$D$2001))</f>
        <v/>
      </c>
      <c r="C173">
        <f>IF(B173&gt;0,1,0)</f>
        <v/>
      </c>
      <c r="D173">
        <f>IF(C173=1,D172+1,0)</f>
        <v/>
      </c>
      <c r="E173">
        <f>IF(A173="",0,IF(A173&gt;=$I$2,1,0))</f>
        <v/>
      </c>
      <c r="F173">
        <f>IF(AND(E173=1,C173=1),F172+1,0)</f>
        <v/>
      </c>
    </row>
    <row r="174">
      <c r="A174" s="29">
        <f>IF($I$5+172&gt;$I$3,"",$I$5+172)</f>
        <v/>
      </c>
      <c r="B174">
        <f>IF(A174="",0,SUMIF(記録!$A$2:$A$2001,A174,記録!$D$2:$D$2001))</f>
        <v/>
      </c>
      <c r="C174">
        <f>IF(B174&gt;0,1,0)</f>
        <v/>
      </c>
      <c r="D174">
        <f>IF(C174=1,D173+1,0)</f>
        <v/>
      </c>
      <c r="E174">
        <f>IF(A174="",0,IF(A174&gt;=$I$2,1,0))</f>
        <v/>
      </c>
      <c r="F174">
        <f>IF(AND(E174=1,C174=1),F173+1,0)</f>
        <v/>
      </c>
    </row>
    <row r="175">
      <c r="A175" s="29">
        <f>IF($I$5+173&gt;$I$3,"",$I$5+173)</f>
        <v/>
      </c>
      <c r="B175">
        <f>IF(A175="",0,SUMIF(記録!$A$2:$A$2001,A175,記録!$D$2:$D$2001))</f>
        <v/>
      </c>
      <c r="C175">
        <f>IF(B175&gt;0,1,0)</f>
        <v/>
      </c>
      <c r="D175">
        <f>IF(C175=1,D174+1,0)</f>
        <v/>
      </c>
      <c r="E175">
        <f>IF(A175="",0,IF(A175&gt;=$I$2,1,0))</f>
        <v/>
      </c>
      <c r="F175">
        <f>IF(AND(E175=1,C175=1),F174+1,0)</f>
        <v/>
      </c>
    </row>
    <row r="176">
      <c r="A176" s="29">
        <f>IF($I$5+174&gt;$I$3,"",$I$5+174)</f>
        <v/>
      </c>
      <c r="B176">
        <f>IF(A176="",0,SUMIF(記録!$A$2:$A$2001,A176,記録!$D$2:$D$2001))</f>
        <v/>
      </c>
      <c r="C176">
        <f>IF(B176&gt;0,1,0)</f>
        <v/>
      </c>
      <c r="D176">
        <f>IF(C176=1,D175+1,0)</f>
        <v/>
      </c>
      <c r="E176">
        <f>IF(A176="",0,IF(A176&gt;=$I$2,1,0))</f>
        <v/>
      </c>
      <c r="F176">
        <f>IF(AND(E176=1,C176=1),F175+1,0)</f>
        <v/>
      </c>
    </row>
    <row r="177">
      <c r="A177" s="29">
        <f>IF($I$5+175&gt;$I$3,"",$I$5+175)</f>
        <v/>
      </c>
      <c r="B177">
        <f>IF(A177="",0,SUMIF(記録!$A$2:$A$2001,A177,記録!$D$2:$D$2001))</f>
        <v/>
      </c>
      <c r="C177">
        <f>IF(B177&gt;0,1,0)</f>
        <v/>
      </c>
      <c r="D177">
        <f>IF(C177=1,D176+1,0)</f>
        <v/>
      </c>
      <c r="E177">
        <f>IF(A177="",0,IF(A177&gt;=$I$2,1,0))</f>
        <v/>
      </c>
      <c r="F177">
        <f>IF(AND(E177=1,C177=1),F176+1,0)</f>
        <v/>
      </c>
    </row>
    <row r="178">
      <c r="A178" s="29">
        <f>IF($I$5+176&gt;$I$3,"",$I$5+176)</f>
        <v/>
      </c>
      <c r="B178">
        <f>IF(A178="",0,SUMIF(記録!$A$2:$A$2001,A178,記録!$D$2:$D$2001))</f>
        <v/>
      </c>
      <c r="C178">
        <f>IF(B178&gt;0,1,0)</f>
        <v/>
      </c>
      <c r="D178">
        <f>IF(C178=1,D177+1,0)</f>
        <v/>
      </c>
      <c r="E178">
        <f>IF(A178="",0,IF(A178&gt;=$I$2,1,0))</f>
        <v/>
      </c>
      <c r="F178">
        <f>IF(AND(E178=1,C178=1),F177+1,0)</f>
        <v/>
      </c>
    </row>
    <row r="179">
      <c r="A179" s="29">
        <f>IF($I$5+177&gt;$I$3,"",$I$5+177)</f>
        <v/>
      </c>
      <c r="B179">
        <f>IF(A179="",0,SUMIF(記録!$A$2:$A$2001,A179,記録!$D$2:$D$2001))</f>
        <v/>
      </c>
      <c r="C179">
        <f>IF(B179&gt;0,1,0)</f>
        <v/>
      </c>
      <c r="D179">
        <f>IF(C179=1,D178+1,0)</f>
        <v/>
      </c>
      <c r="E179">
        <f>IF(A179="",0,IF(A179&gt;=$I$2,1,0))</f>
        <v/>
      </c>
      <c r="F179">
        <f>IF(AND(E179=1,C179=1),F178+1,0)</f>
        <v/>
      </c>
    </row>
    <row r="180">
      <c r="A180" s="29">
        <f>IF($I$5+178&gt;$I$3,"",$I$5+178)</f>
        <v/>
      </c>
      <c r="B180">
        <f>IF(A180="",0,SUMIF(記録!$A$2:$A$2001,A180,記録!$D$2:$D$2001))</f>
        <v/>
      </c>
      <c r="C180">
        <f>IF(B180&gt;0,1,0)</f>
        <v/>
      </c>
      <c r="D180">
        <f>IF(C180=1,D179+1,0)</f>
        <v/>
      </c>
      <c r="E180">
        <f>IF(A180="",0,IF(A180&gt;=$I$2,1,0))</f>
        <v/>
      </c>
      <c r="F180">
        <f>IF(AND(E180=1,C180=1),F179+1,0)</f>
        <v/>
      </c>
    </row>
    <row r="181">
      <c r="A181" s="29">
        <f>IF($I$5+179&gt;$I$3,"",$I$5+179)</f>
        <v/>
      </c>
      <c r="B181">
        <f>IF(A181="",0,SUMIF(記録!$A$2:$A$2001,A181,記録!$D$2:$D$2001))</f>
        <v/>
      </c>
      <c r="C181">
        <f>IF(B181&gt;0,1,0)</f>
        <v/>
      </c>
      <c r="D181">
        <f>IF(C181=1,D180+1,0)</f>
        <v/>
      </c>
      <c r="E181">
        <f>IF(A181="",0,IF(A181&gt;=$I$2,1,0))</f>
        <v/>
      </c>
      <c r="F181">
        <f>IF(AND(E181=1,C181=1),F180+1,0)</f>
        <v/>
      </c>
    </row>
    <row r="182">
      <c r="A182" s="29">
        <f>IF($I$5+180&gt;$I$3,"",$I$5+180)</f>
        <v/>
      </c>
      <c r="B182">
        <f>IF(A182="",0,SUMIF(記録!$A$2:$A$2001,A182,記録!$D$2:$D$2001))</f>
        <v/>
      </c>
      <c r="C182">
        <f>IF(B182&gt;0,1,0)</f>
        <v/>
      </c>
      <c r="D182">
        <f>IF(C182=1,D181+1,0)</f>
        <v/>
      </c>
      <c r="E182">
        <f>IF(A182="",0,IF(A182&gt;=$I$2,1,0))</f>
        <v/>
      </c>
      <c r="F182">
        <f>IF(AND(E182=1,C182=1),F181+1,0)</f>
        <v/>
      </c>
    </row>
    <row r="183">
      <c r="A183" s="29">
        <f>IF($I$5+181&gt;$I$3,"",$I$5+181)</f>
        <v/>
      </c>
      <c r="B183">
        <f>IF(A183="",0,SUMIF(記録!$A$2:$A$2001,A183,記録!$D$2:$D$2001))</f>
        <v/>
      </c>
      <c r="C183">
        <f>IF(B183&gt;0,1,0)</f>
        <v/>
      </c>
      <c r="D183">
        <f>IF(C183=1,D182+1,0)</f>
        <v/>
      </c>
      <c r="E183">
        <f>IF(A183="",0,IF(A183&gt;=$I$2,1,0))</f>
        <v/>
      </c>
      <c r="F183">
        <f>IF(AND(E183=1,C183=1),F182+1,0)</f>
        <v/>
      </c>
    </row>
    <row r="184">
      <c r="A184" s="29">
        <f>IF($I$5+182&gt;$I$3,"",$I$5+182)</f>
        <v/>
      </c>
      <c r="B184">
        <f>IF(A184="",0,SUMIF(記録!$A$2:$A$2001,A184,記録!$D$2:$D$2001))</f>
        <v/>
      </c>
      <c r="C184">
        <f>IF(B184&gt;0,1,0)</f>
        <v/>
      </c>
      <c r="D184">
        <f>IF(C184=1,D183+1,0)</f>
        <v/>
      </c>
      <c r="E184">
        <f>IF(A184="",0,IF(A184&gt;=$I$2,1,0))</f>
        <v/>
      </c>
      <c r="F184">
        <f>IF(AND(E184=1,C184=1),F183+1,0)</f>
        <v/>
      </c>
    </row>
    <row r="185">
      <c r="A185" s="29">
        <f>IF($I$5+183&gt;$I$3,"",$I$5+183)</f>
        <v/>
      </c>
      <c r="B185">
        <f>IF(A185="",0,SUMIF(記録!$A$2:$A$2001,A185,記録!$D$2:$D$2001))</f>
        <v/>
      </c>
      <c r="C185">
        <f>IF(B185&gt;0,1,0)</f>
        <v/>
      </c>
      <c r="D185">
        <f>IF(C185=1,D184+1,0)</f>
        <v/>
      </c>
      <c r="E185">
        <f>IF(A185="",0,IF(A185&gt;=$I$2,1,0))</f>
        <v/>
      </c>
      <c r="F185">
        <f>IF(AND(E185=1,C185=1),F184+1,0)</f>
        <v/>
      </c>
    </row>
    <row r="186">
      <c r="A186" s="29">
        <f>IF($I$5+184&gt;$I$3,"",$I$5+184)</f>
        <v/>
      </c>
      <c r="B186">
        <f>IF(A186="",0,SUMIF(記録!$A$2:$A$2001,A186,記録!$D$2:$D$2001))</f>
        <v/>
      </c>
      <c r="C186">
        <f>IF(B186&gt;0,1,0)</f>
        <v/>
      </c>
      <c r="D186">
        <f>IF(C186=1,D185+1,0)</f>
        <v/>
      </c>
      <c r="E186">
        <f>IF(A186="",0,IF(A186&gt;=$I$2,1,0))</f>
        <v/>
      </c>
      <c r="F186">
        <f>IF(AND(E186=1,C186=1),F185+1,0)</f>
        <v/>
      </c>
    </row>
    <row r="187">
      <c r="A187" s="29">
        <f>IF($I$5+185&gt;$I$3,"",$I$5+185)</f>
        <v/>
      </c>
      <c r="B187">
        <f>IF(A187="",0,SUMIF(記録!$A$2:$A$2001,A187,記録!$D$2:$D$2001))</f>
        <v/>
      </c>
      <c r="C187">
        <f>IF(B187&gt;0,1,0)</f>
        <v/>
      </c>
      <c r="D187">
        <f>IF(C187=1,D186+1,0)</f>
        <v/>
      </c>
      <c r="E187">
        <f>IF(A187="",0,IF(A187&gt;=$I$2,1,0))</f>
        <v/>
      </c>
      <c r="F187">
        <f>IF(AND(E187=1,C187=1),F186+1,0)</f>
        <v/>
      </c>
    </row>
    <row r="188">
      <c r="A188" s="29">
        <f>IF($I$5+186&gt;$I$3,"",$I$5+186)</f>
        <v/>
      </c>
      <c r="B188">
        <f>IF(A188="",0,SUMIF(記録!$A$2:$A$2001,A188,記録!$D$2:$D$2001))</f>
        <v/>
      </c>
      <c r="C188">
        <f>IF(B188&gt;0,1,0)</f>
        <v/>
      </c>
      <c r="D188">
        <f>IF(C188=1,D187+1,0)</f>
        <v/>
      </c>
      <c r="E188">
        <f>IF(A188="",0,IF(A188&gt;=$I$2,1,0))</f>
        <v/>
      </c>
      <c r="F188">
        <f>IF(AND(E188=1,C188=1),F187+1,0)</f>
        <v/>
      </c>
    </row>
    <row r="189">
      <c r="A189" s="29">
        <f>IF($I$5+187&gt;$I$3,"",$I$5+187)</f>
        <v/>
      </c>
      <c r="B189">
        <f>IF(A189="",0,SUMIF(記録!$A$2:$A$2001,A189,記録!$D$2:$D$2001))</f>
        <v/>
      </c>
      <c r="C189">
        <f>IF(B189&gt;0,1,0)</f>
        <v/>
      </c>
      <c r="D189">
        <f>IF(C189=1,D188+1,0)</f>
        <v/>
      </c>
      <c r="E189">
        <f>IF(A189="",0,IF(A189&gt;=$I$2,1,0))</f>
        <v/>
      </c>
      <c r="F189">
        <f>IF(AND(E189=1,C189=1),F188+1,0)</f>
        <v/>
      </c>
    </row>
    <row r="190">
      <c r="A190" s="29">
        <f>IF($I$5+188&gt;$I$3,"",$I$5+188)</f>
        <v/>
      </c>
      <c r="B190">
        <f>IF(A190="",0,SUMIF(記録!$A$2:$A$2001,A190,記録!$D$2:$D$2001))</f>
        <v/>
      </c>
      <c r="C190">
        <f>IF(B190&gt;0,1,0)</f>
        <v/>
      </c>
      <c r="D190">
        <f>IF(C190=1,D189+1,0)</f>
        <v/>
      </c>
      <c r="E190">
        <f>IF(A190="",0,IF(A190&gt;=$I$2,1,0))</f>
        <v/>
      </c>
      <c r="F190">
        <f>IF(AND(E190=1,C190=1),F189+1,0)</f>
        <v/>
      </c>
    </row>
    <row r="191">
      <c r="A191" s="29">
        <f>IF($I$5+189&gt;$I$3,"",$I$5+189)</f>
        <v/>
      </c>
      <c r="B191">
        <f>IF(A191="",0,SUMIF(記録!$A$2:$A$2001,A191,記録!$D$2:$D$2001))</f>
        <v/>
      </c>
      <c r="C191">
        <f>IF(B191&gt;0,1,0)</f>
        <v/>
      </c>
      <c r="D191">
        <f>IF(C191=1,D190+1,0)</f>
        <v/>
      </c>
      <c r="E191">
        <f>IF(A191="",0,IF(A191&gt;=$I$2,1,0))</f>
        <v/>
      </c>
      <c r="F191">
        <f>IF(AND(E191=1,C191=1),F190+1,0)</f>
        <v/>
      </c>
    </row>
    <row r="192">
      <c r="A192" s="29">
        <f>IF($I$5+190&gt;$I$3,"",$I$5+190)</f>
        <v/>
      </c>
      <c r="B192">
        <f>IF(A192="",0,SUMIF(記録!$A$2:$A$2001,A192,記録!$D$2:$D$2001))</f>
        <v/>
      </c>
      <c r="C192">
        <f>IF(B192&gt;0,1,0)</f>
        <v/>
      </c>
      <c r="D192">
        <f>IF(C192=1,D191+1,0)</f>
        <v/>
      </c>
      <c r="E192">
        <f>IF(A192="",0,IF(A192&gt;=$I$2,1,0))</f>
        <v/>
      </c>
      <c r="F192">
        <f>IF(AND(E192=1,C192=1),F191+1,0)</f>
        <v/>
      </c>
    </row>
    <row r="193">
      <c r="A193" s="29">
        <f>IF($I$5+191&gt;$I$3,"",$I$5+191)</f>
        <v/>
      </c>
      <c r="B193">
        <f>IF(A193="",0,SUMIF(記録!$A$2:$A$2001,A193,記録!$D$2:$D$2001))</f>
        <v/>
      </c>
      <c r="C193">
        <f>IF(B193&gt;0,1,0)</f>
        <v/>
      </c>
      <c r="D193">
        <f>IF(C193=1,D192+1,0)</f>
        <v/>
      </c>
      <c r="E193">
        <f>IF(A193="",0,IF(A193&gt;=$I$2,1,0))</f>
        <v/>
      </c>
      <c r="F193">
        <f>IF(AND(E193=1,C193=1),F192+1,0)</f>
        <v/>
      </c>
    </row>
    <row r="194">
      <c r="A194" s="29">
        <f>IF($I$5+192&gt;$I$3,"",$I$5+192)</f>
        <v/>
      </c>
      <c r="B194">
        <f>IF(A194="",0,SUMIF(記録!$A$2:$A$2001,A194,記録!$D$2:$D$2001))</f>
        <v/>
      </c>
      <c r="C194">
        <f>IF(B194&gt;0,1,0)</f>
        <v/>
      </c>
      <c r="D194">
        <f>IF(C194=1,D193+1,0)</f>
        <v/>
      </c>
      <c r="E194">
        <f>IF(A194="",0,IF(A194&gt;=$I$2,1,0))</f>
        <v/>
      </c>
      <c r="F194">
        <f>IF(AND(E194=1,C194=1),F193+1,0)</f>
        <v/>
      </c>
    </row>
    <row r="195">
      <c r="A195" s="29">
        <f>IF($I$5+193&gt;$I$3,"",$I$5+193)</f>
        <v/>
      </c>
      <c r="B195">
        <f>IF(A195="",0,SUMIF(記録!$A$2:$A$2001,A195,記録!$D$2:$D$2001))</f>
        <v/>
      </c>
      <c r="C195">
        <f>IF(B195&gt;0,1,0)</f>
        <v/>
      </c>
      <c r="D195">
        <f>IF(C195=1,D194+1,0)</f>
        <v/>
      </c>
      <c r="E195">
        <f>IF(A195="",0,IF(A195&gt;=$I$2,1,0))</f>
        <v/>
      </c>
      <c r="F195">
        <f>IF(AND(E195=1,C195=1),F194+1,0)</f>
        <v/>
      </c>
    </row>
    <row r="196">
      <c r="A196" s="29">
        <f>IF($I$5+194&gt;$I$3,"",$I$5+194)</f>
        <v/>
      </c>
      <c r="B196">
        <f>IF(A196="",0,SUMIF(記録!$A$2:$A$2001,A196,記録!$D$2:$D$2001))</f>
        <v/>
      </c>
      <c r="C196">
        <f>IF(B196&gt;0,1,0)</f>
        <v/>
      </c>
      <c r="D196">
        <f>IF(C196=1,D195+1,0)</f>
        <v/>
      </c>
      <c r="E196">
        <f>IF(A196="",0,IF(A196&gt;=$I$2,1,0))</f>
        <v/>
      </c>
      <c r="F196">
        <f>IF(AND(E196=1,C196=1),F195+1,0)</f>
        <v/>
      </c>
    </row>
    <row r="197">
      <c r="A197" s="29">
        <f>IF($I$5+195&gt;$I$3,"",$I$5+195)</f>
        <v/>
      </c>
      <c r="B197">
        <f>IF(A197="",0,SUMIF(記録!$A$2:$A$2001,A197,記録!$D$2:$D$2001))</f>
        <v/>
      </c>
      <c r="C197">
        <f>IF(B197&gt;0,1,0)</f>
        <v/>
      </c>
      <c r="D197">
        <f>IF(C197=1,D196+1,0)</f>
        <v/>
      </c>
      <c r="E197">
        <f>IF(A197="",0,IF(A197&gt;=$I$2,1,0))</f>
        <v/>
      </c>
      <c r="F197">
        <f>IF(AND(E197=1,C197=1),F196+1,0)</f>
        <v/>
      </c>
    </row>
    <row r="198">
      <c r="A198" s="29">
        <f>IF($I$5+196&gt;$I$3,"",$I$5+196)</f>
        <v/>
      </c>
      <c r="B198">
        <f>IF(A198="",0,SUMIF(記録!$A$2:$A$2001,A198,記録!$D$2:$D$2001))</f>
        <v/>
      </c>
      <c r="C198">
        <f>IF(B198&gt;0,1,0)</f>
        <v/>
      </c>
      <c r="D198">
        <f>IF(C198=1,D197+1,0)</f>
        <v/>
      </c>
      <c r="E198">
        <f>IF(A198="",0,IF(A198&gt;=$I$2,1,0))</f>
        <v/>
      </c>
      <c r="F198">
        <f>IF(AND(E198=1,C198=1),F197+1,0)</f>
        <v/>
      </c>
    </row>
    <row r="199">
      <c r="A199" s="29">
        <f>IF($I$5+197&gt;$I$3,"",$I$5+197)</f>
        <v/>
      </c>
      <c r="B199">
        <f>IF(A199="",0,SUMIF(記録!$A$2:$A$2001,A199,記録!$D$2:$D$2001))</f>
        <v/>
      </c>
      <c r="C199">
        <f>IF(B199&gt;0,1,0)</f>
        <v/>
      </c>
      <c r="D199">
        <f>IF(C199=1,D198+1,0)</f>
        <v/>
      </c>
      <c r="E199">
        <f>IF(A199="",0,IF(A199&gt;=$I$2,1,0))</f>
        <v/>
      </c>
      <c r="F199">
        <f>IF(AND(E199=1,C199=1),F198+1,0)</f>
        <v/>
      </c>
    </row>
    <row r="200">
      <c r="A200" s="29">
        <f>IF($I$5+198&gt;$I$3,"",$I$5+198)</f>
        <v/>
      </c>
      <c r="B200">
        <f>IF(A200="",0,SUMIF(記録!$A$2:$A$2001,A200,記録!$D$2:$D$2001))</f>
        <v/>
      </c>
      <c r="C200">
        <f>IF(B200&gt;0,1,0)</f>
        <v/>
      </c>
      <c r="D200">
        <f>IF(C200=1,D199+1,0)</f>
        <v/>
      </c>
      <c r="E200">
        <f>IF(A200="",0,IF(A200&gt;=$I$2,1,0))</f>
        <v/>
      </c>
      <c r="F200">
        <f>IF(AND(E200=1,C200=1),F199+1,0)</f>
        <v/>
      </c>
    </row>
    <row r="201">
      <c r="A201" s="29">
        <f>IF($I$5+199&gt;$I$3,"",$I$5+199)</f>
        <v/>
      </c>
      <c r="B201">
        <f>IF(A201="",0,SUMIF(記録!$A$2:$A$2001,A201,記録!$D$2:$D$2001))</f>
        <v/>
      </c>
      <c r="C201">
        <f>IF(B201&gt;0,1,0)</f>
        <v/>
      </c>
      <c r="D201">
        <f>IF(C201=1,D200+1,0)</f>
        <v/>
      </c>
      <c r="E201">
        <f>IF(A201="",0,IF(A201&gt;=$I$2,1,0))</f>
        <v/>
      </c>
      <c r="F201">
        <f>IF(AND(E201=1,C201=1),F200+1,0)</f>
        <v/>
      </c>
    </row>
    <row r="202">
      <c r="A202" s="29">
        <f>IF($I$5+200&gt;$I$3,"",$I$5+200)</f>
        <v/>
      </c>
      <c r="B202">
        <f>IF(A202="",0,SUMIF(記録!$A$2:$A$2001,A202,記録!$D$2:$D$2001))</f>
        <v/>
      </c>
      <c r="C202">
        <f>IF(B202&gt;0,1,0)</f>
        <v/>
      </c>
      <c r="D202">
        <f>IF(C202=1,D201+1,0)</f>
        <v/>
      </c>
      <c r="E202">
        <f>IF(A202="",0,IF(A202&gt;=$I$2,1,0))</f>
        <v/>
      </c>
      <c r="F202">
        <f>IF(AND(E202=1,C202=1),F201+1,0)</f>
        <v/>
      </c>
    </row>
    <row r="203">
      <c r="A203" s="29">
        <f>IF($I$5+201&gt;$I$3,"",$I$5+201)</f>
        <v/>
      </c>
      <c r="B203">
        <f>IF(A203="",0,SUMIF(記録!$A$2:$A$2001,A203,記録!$D$2:$D$2001))</f>
        <v/>
      </c>
      <c r="C203">
        <f>IF(B203&gt;0,1,0)</f>
        <v/>
      </c>
      <c r="D203">
        <f>IF(C203=1,D202+1,0)</f>
        <v/>
      </c>
      <c r="E203">
        <f>IF(A203="",0,IF(A203&gt;=$I$2,1,0))</f>
        <v/>
      </c>
      <c r="F203">
        <f>IF(AND(E203=1,C203=1),F202+1,0)</f>
        <v/>
      </c>
    </row>
    <row r="204">
      <c r="A204" s="29">
        <f>IF($I$5+202&gt;$I$3,"",$I$5+202)</f>
        <v/>
      </c>
      <c r="B204">
        <f>IF(A204="",0,SUMIF(記録!$A$2:$A$2001,A204,記録!$D$2:$D$2001))</f>
        <v/>
      </c>
      <c r="C204">
        <f>IF(B204&gt;0,1,0)</f>
        <v/>
      </c>
      <c r="D204">
        <f>IF(C204=1,D203+1,0)</f>
        <v/>
      </c>
      <c r="E204">
        <f>IF(A204="",0,IF(A204&gt;=$I$2,1,0))</f>
        <v/>
      </c>
      <c r="F204">
        <f>IF(AND(E204=1,C204=1),F203+1,0)</f>
        <v/>
      </c>
    </row>
    <row r="205">
      <c r="A205" s="29">
        <f>IF($I$5+203&gt;$I$3,"",$I$5+203)</f>
        <v/>
      </c>
      <c r="B205">
        <f>IF(A205="",0,SUMIF(記録!$A$2:$A$2001,A205,記録!$D$2:$D$2001))</f>
        <v/>
      </c>
      <c r="C205">
        <f>IF(B205&gt;0,1,0)</f>
        <v/>
      </c>
      <c r="D205">
        <f>IF(C205=1,D204+1,0)</f>
        <v/>
      </c>
      <c r="E205">
        <f>IF(A205="",0,IF(A205&gt;=$I$2,1,0))</f>
        <v/>
      </c>
      <c r="F205">
        <f>IF(AND(E205=1,C205=1),F204+1,0)</f>
        <v/>
      </c>
    </row>
    <row r="206">
      <c r="A206" s="29">
        <f>IF($I$5+204&gt;$I$3,"",$I$5+204)</f>
        <v/>
      </c>
      <c r="B206">
        <f>IF(A206="",0,SUMIF(記録!$A$2:$A$2001,A206,記録!$D$2:$D$2001))</f>
        <v/>
      </c>
      <c r="C206">
        <f>IF(B206&gt;0,1,0)</f>
        <v/>
      </c>
      <c r="D206">
        <f>IF(C206=1,D205+1,0)</f>
        <v/>
      </c>
      <c r="E206">
        <f>IF(A206="",0,IF(A206&gt;=$I$2,1,0))</f>
        <v/>
      </c>
      <c r="F206">
        <f>IF(AND(E206=1,C206=1),F205+1,0)</f>
        <v/>
      </c>
    </row>
    <row r="207">
      <c r="A207" s="29">
        <f>IF($I$5+205&gt;$I$3,"",$I$5+205)</f>
        <v/>
      </c>
      <c r="B207">
        <f>IF(A207="",0,SUMIF(記録!$A$2:$A$2001,A207,記録!$D$2:$D$2001))</f>
        <v/>
      </c>
      <c r="C207">
        <f>IF(B207&gt;0,1,0)</f>
        <v/>
      </c>
      <c r="D207">
        <f>IF(C207=1,D206+1,0)</f>
        <v/>
      </c>
      <c r="E207">
        <f>IF(A207="",0,IF(A207&gt;=$I$2,1,0))</f>
        <v/>
      </c>
      <c r="F207">
        <f>IF(AND(E207=1,C207=1),F206+1,0)</f>
        <v/>
      </c>
    </row>
    <row r="208">
      <c r="A208" s="29">
        <f>IF($I$5+206&gt;$I$3,"",$I$5+206)</f>
        <v/>
      </c>
      <c r="B208">
        <f>IF(A208="",0,SUMIF(記録!$A$2:$A$2001,A208,記録!$D$2:$D$2001))</f>
        <v/>
      </c>
      <c r="C208">
        <f>IF(B208&gt;0,1,0)</f>
        <v/>
      </c>
      <c r="D208">
        <f>IF(C208=1,D207+1,0)</f>
        <v/>
      </c>
      <c r="E208">
        <f>IF(A208="",0,IF(A208&gt;=$I$2,1,0))</f>
        <v/>
      </c>
      <c r="F208">
        <f>IF(AND(E208=1,C208=1),F207+1,0)</f>
        <v/>
      </c>
    </row>
    <row r="209">
      <c r="A209" s="29">
        <f>IF($I$5+207&gt;$I$3,"",$I$5+207)</f>
        <v/>
      </c>
      <c r="B209">
        <f>IF(A209="",0,SUMIF(記録!$A$2:$A$2001,A209,記録!$D$2:$D$2001))</f>
        <v/>
      </c>
      <c r="C209">
        <f>IF(B209&gt;0,1,0)</f>
        <v/>
      </c>
      <c r="D209">
        <f>IF(C209=1,D208+1,0)</f>
        <v/>
      </c>
      <c r="E209">
        <f>IF(A209="",0,IF(A209&gt;=$I$2,1,0))</f>
        <v/>
      </c>
      <c r="F209">
        <f>IF(AND(E209=1,C209=1),F208+1,0)</f>
        <v/>
      </c>
    </row>
    <row r="210">
      <c r="A210" s="29">
        <f>IF($I$5+208&gt;$I$3,"",$I$5+208)</f>
        <v/>
      </c>
      <c r="B210">
        <f>IF(A210="",0,SUMIF(記録!$A$2:$A$2001,A210,記録!$D$2:$D$2001))</f>
        <v/>
      </c>
      <c r="C210">
        <f>IF(B210&gt;0,1,0)</f>
        <v/>
      </c>
      <c r="D210">
        <f>IF(C210=1,D209+1,0)</f>
        <v/>
      </c>
      <c r="E210">
        <f>IF(A210="",0,IF(A210&gt;=$I$2,1,0))</f>
        <v/>
      </c>
      <c r="F210">
        <f>IF(AND(E210=1,C210=1),F209+1,0)</f>
        <v/>
      </c>
    </row>
    <row r="211">
      <c r="A211" s="29">
        <f>IF($I$5+209&gt;$I$3,"",$I$5+209)</f>
        <v/>
      </c>
      <c r="B211">
        <f>IF(A211="",0,SUMIF(記録!$A$2:$A$2001,A211,記録!$D$2:$D$2001))</f>
        <v/>
      </c>
      <c r="C211">
        <f>IF(B211&gt;0,1,0)</f>
        <v/>
      </c>
      <c r="D211">
        <f>IF(C211=1,D210+1,0)</f>
        <v/>
      </c>
      <c r="E211">
        <f>IF(A211="",0,IF(A211&gt;=$I$2,1,0))</f>
        <v/>
      </c>
      <c r="F211">
        <f>IF(AND(E211=1,C211=1),F210+1,0)</f>
        <v/>
      </c>
    </row>
    <row r="212">
      <c r="A212" s="29">
        <f>IF($I$5+210&gt;$I$3,"",$I$5+210)</f>
        <v/>
      </c>
      <c r="B212">
        <f>IF(A212="",0,SUMIF(記録!$A$2:$A$2001,A212,記録!$D$2:$D$2001))</f>
        <v/>
      </c>
      <c r="C212">
        <f>IF(B212&gt;0,1,0)</f>
        <v/>
      </c>
      <c r="D212">
        <f>IF(C212=1,D211+1,0)</f>
        <v/>
      </c>
      <c r="E212">
        <f>IF(A212="",0,IF(A212&gt;=$I$2,1,0))</f>
        <v/>
      </c>
      <c r="F212">
        <f>IF(AND(E212=1,C212=1),F211+1,0)</f>
        <v/>
      </c>
    </row>
    <row r="213">
      <c r="A213" s="29">
        <f>IF($I$5+211&gt;$I$3,"",$I$5+211)</f>
        <v/>
      </c>
      <c r="B213">
        <f>IF(A213="",0,SUMIF(記録!$A$2:$A$2001,A213,記録!$D$2:$D$2001))</f>
        <v/>
      </c>
      <c r="C213">
        <f>IF(B213&gt;0,1,0)</f>
        <v/>
      </c>
      <c r="D213">
        <f>IF(C213=1,D212+1,0)</f>
        <v/>
      </c>
      <c r="E213">
        <f>IF(A213="",0,IF(A213&gt;=$I$2,1,0))</f>
        <v/>
      </c>
      <c r="F213">
        <f>IF(AND(E213=1,C213=1),F212+1,0)</f>
        <v/>
      </c>
    </row>
    <row r="214">
      <c r="A214" s="29">
        <f>IF($I$5+212&gt;$I$3,"",$I$5+212)</f>
        <v/>
      </c>
      <c r="B214">
        <f>IF(A214="",0,SUMIF(記録!$A$2:$A$2001,A214,記録!$D$2:$D$2001))</f>
        <v/>
      </c>
      <c r="C214">
        <f>IF(B214&gt;0,1,0)</f>
        <v/>
      </c>
      <c r="D214">
        <f>IF(C214=1,D213+1,0)</f>
        <v/>
      </c>
      <c r="E214">
        <f>IF(A214="",0,IF(A214&gt;=$I$2,1,0))</f>
        <v/>
      </c>
      <c r="F214">
        <f>IF(AND(E214=1,C214=1),F213+1,0)</f>
        <v/>
      </c>
    </row>
    <row r="215">
      <c r="A215" s="29">
        <f>IF($I$5+213&gt;$I$3,"",$I$5+213)</f>
        <v/>
      </c>
      <c r="B215">
        <f>IF(A215="",0,SUMIF(記録!$A$2:$A$2001,A215,記録!$D$2:$D$2001))</f>
        <v/>
      </c>
      <c r="C215">
        <f>IF(B215&gt;0,1,0)</f>
        <v/>
      </c>
      <c r="D215">
        <f>IF(C215=1,D214+1,0)</f>
        <v/>
      </c>
      <c r="E215">
        <f>IF(A215="",0,IF(A215&gt;=$I$2,1,0))</f>
        <v/>
      </c>
      <c r="F215">
        <f>IF(AND(E215=1,C215=1),F214+1,0)</f>
        <v/>
      </c>
    </row>
    <row r="216">
      <c r="A216" s="29">
        <f>IF($I$5+214&gt;$I$3,"",$I$5+214)</f>
        <v/>
      </c>
      <c r="B216">
        <f>IF(A216="",0,SUMIF(記録!$A$2:$A$2001,A216,記録!$D$2:$D$2001))</f>
        <v/>
      </c>
      <c r="C216">
        <f>IF(B216&gt;0,1,0)</f>
        <v/>
      </c>
      <c r="D216">
        <f>IF(C216=1,D215+1,0)</f>
        <v/>
      </c>
      <c r="E216">
        <f>IF(A216="",0,IF(A216&gt;=$I$2,1,0))</f>
        <v/>
      </c>
      <c r="F216">
        <f>IF(AND(E216=1,C216=1),F215+1,0)</f>
        <v/>
      </c>
    </row>
    <row r="217">
      <c r="A217" s="29">
        <f>IF($I$5+215&gt;$I$3,"",$I$5+215)</f>
        <v/>
      </c>
      <c r="B217">
        <f>IF(A217="",0,SUMIF(記録!$A$2:$A$2001,A217,記録!$D$2:$D$2001))</f>
        <v/>
      </c>
      <c r="C217">
        <f>IF(B217&gt;0,1,0)</f>
        <v/>
      </c>
      <c r="D217">
        <f>IF(C217=1,D216+1,0)</f>
        <v/>
      </c>
      <c r="E217">
        <f>IF(A217="",0,IF(A217&gt;=$I$2,1,0))</f>
        <v/>
      </c>
      <c r="F217">
        <f>IF(AND(E217=1,C217=1),F216+1,0)</f>
        <v/>
      </c>
    </row>
    <row r="218">
      <c r="A218" s="29">
        <f>IF($I$5+216&gt;$I$3,"",$I$5+216)</f>
        <v/>
      </c>
      <c r="B218">
        <f>IF(A218="",0,SUMIF(記録!$A$2:$A$2001,A218,記録!$D$2:$D$2001))</f>
        <v/>
      </c>
      <c r="C218">
        <f>IF(B218&gt;0,1,0)</f>
        <v/>
      </c>
      <c r="D218">
        <f>IF(C218=1,D217+1,0)</f>
        <v/>
      </c>
      <c r="E218">
        <f>IF(A218="",0,IF(A218&gt;=$I$2,1,0))</f>
        <v/>
      </c>
      <c r="F218">
        <f>IF(AND(E218=1,C218=1),F217+1,0)</f>
        <v/>
      </c>
    </row>
    <row r="219">
      <c r="A219" s="29">
        <f>IF($I$5+217&gt;$I$3,"",$I$5+217)</f>
        <v/>
      </c>
      <c r="B219">
        <f>IF(A219="",0,SUMIF(記録!$A$2:$A$2001,A219,記録!$D$2:$D$2001))</f>
        <v/>
      </c>
      <c r="C219">
        <f>IF(B219&gt;0,1,0)</f>
        <v/>
      </c>
      <c r="D219">
        <f>IF(C219=1,D218+1,0)</f>
        <v/>
      </c>
      <c r="E219">
        <f>IF(A219="",0,IF(A219&gt;=$I$2,1,0))</f>
        <v/>
      </c>
      <c r="F219">
        <f>IF(AND(E219=1,C219=1),F218+1,0)</f>
        <v/>
      </c>
    </row>
    <row r="220">
      <c r="A220" s="29">
        <f>IF($I$5+218&gt;$I$3,"",$I$5+218)</f>
        <v/>
      </c>
      <c r="B220">
        <f>IF(A220="",0,SUMIF(記録!$A$2:$A$2001,A220,記録!$D$2:$D$2001))</f>
        <v/>
      </c>
      <c r="C220">
        <f>IF(B220&gt;0,1,0)</f>
        <v/>
      </c>
      <c r="D220">
        <f>IF(C220=1,D219+1,0)</f>
        <v/>
      </c>
      <c r="E220">
        <f>IF(A220="",0,IF(A220&gt;=$I$2,1,0))</f>
        <v/>
      </c>
      <c r="F220">
        <f>IF(AND(E220=1,C220=1),F219+1,0)</f>
        <v/>
      </c>
    </row>
    <row r="221">
      <c r="A221" s="29">
        <f>IF($I$5+219&gt;$I$3,"",$I$5+219)</f>
        <v/>
      </c>
      <c r="B221">
        <f>IF(A221="",0,SUMIF(記録!$A$2:$A$2001,A221,記録!$D$2:$D$2001))</f>
        <v/>
      </c>
      <c r="C221">
        <f>IF(B221&gt;0,1,0)</f>
        <v/>
      </c>
      <c r="D221">
        <f>IF(C221=1,D220+1,0)</f>
        <v/>
      </c>
      <c r="E221">
        <f>IF(A221="",0,IF(A221&gt;=$I$2,1,0))</f>
        <v/>
      </c>
      <c r="F221">
        <f>IF(AND(E221=1,C221=1),F220+1,0)</f>
        <v/>
      </c>
    </row>
    <row r="222">
      <c r="A222" s="29">
        <f>IF($I$5+220&gt;$I$3,"",$I$5+220)</f>
        <v/>
      </c>
      <c r="B222">
        <f>IF(A222="",0,SUMIF(記録!$A$2:$A$2001,A222,記録!$D$2:$D$2001))</f>
        <v/>
      </c>
      <c r="C222">
        <f>IF(B222&gt;0,1,0)</f>
        <v/>
      </c>
      <c r="D222">
        <f>IF(C222=1,D221+1,0)</f>
        <v/>
      </c>
      <c r="E222">
        <f>IF(A222="",0,IF(A222&gt;=$I$2,1,0))</f>
        <v/>
      </c>
      <c r="F222">
        <f>IF(AND(E222=1,C222=1),F221+1,0)</f>
        <v/>
      </c>
    </row>
    <row r="223">
      <c r="A223" s="29">
        <f>IF($I$5+221&gt;$I$3,"",$I$5+221)</f>
        <v/>
      </c>
      <c r="B223">
        <f>IF(A223="",0,SUMIF(記録!$A$2:$A$2001,A223,記録!$D$2:$D$2001))</f>
        <v/>
      </c>
      <c r="C223">
        <f>IF(B223&gt;0,1,0)</f>
        <v/>
      </c>
      <c r="D223">
        <f>IF(C223=1,D222+1,0)</f>
        <v/>
      </c>
      <c r="E223">
        <f>IF(A223="",0,IF(A223&gt;=$I$2,1,0))</f>
        <v/>
      </c>
      <c r="F223">
        <f>IF(AND(E223=1,C223=1),F222+1,0)</f>
        <v/>
      </c>
    </row>
    <row r="224">
      <c r="A224" s="29">
        <f>IF($I$5+222&gt;$I$3,"",$I$5+222)</f>
        <v/>
      </c>
      <c r="B224">
        <f>IF(A224="",0,SUMIF(記録!$A$2:$A$2001,A224,記録!$D$2:$D$2001))</f>
        <v/>
      </c>
      <c r="C224">
        <f>IF(B224&gt;0,1,0)</f>
        <v/>
      </c>
      <c r="D224">
        <f>IF(C224=1,D223+1,0)</f>
        <v/>
      </c>
      <c r="E224">
        <f>IF(A224="",0,IF(A224&gt;=$I$2,1,0))</f>
        <v/>
      </c>
      <c r="F224">
        <f>IF(AND(E224=1,C224=1),F223+1,0)</f>
        <v/>
      </c>
    </row>
    <row r="225">
      <c r="A225" s="29">
        <f>IF($I$5+223&gt;$I$3,"",$I$5+223)</f>
        <v/>
      </c>
      <c r="B225">
        <f>IF(A225="",0,SUMIF(記録!$A$2:$A$2001,A225,記録!$D$2:$D$2001))</f>
        <v/>
      </c>
      <c r="C225">
        <f>IF(B225&gt;0,1,0)</f>
        <v/>
      </c>
      <c r="D225">
        <f>IF(C225=1,D224+1,0)</f>
        <v/>
      </c>
      <c r="E225">
        <f>IF(A225="",0,IF(A225&gt;=$I$2,1,0))</f>
        <v/>
      </c>
      <c r="F225">
        <f>IF(AND(E225=1,C225=1),F224+1,0)</f>
        <v/>
      </c>
    </row>
    <row r="226">
      <c r="A226" s="29">
        <f>IF($I$5+224&gt;$I$3,"",$I$5+224)</f>
        <v/>
      </c>
      <c r="B226">
        <f>IF(A226="",0,SUMIF(記録!$A$2:$A$2001,A226,記録!$D$2:$D$2001))</f>
        <v/>
      </c>
      <c r="C226">
        <f>IF(B226&gt;0,1,0)</f>
        <v/>
      </c>
      <c r="D226">
        <f>IF(C226=1,D225+1,0)</f>
        <v/>
      </c>
      <c r="E226">
        <f>IF(A226="",0,IF(A226&gt;=$I$2,1,0))</f>
        <v/>
      </c>
      <c r="F226">
        <f>IF(AND(E226=1,C226=1),F225+1,0)</f>
        <v/>
      </c>
    </row>
    <row r="227">
      <c r="A227" s="29">
        <f>IF($I$5+225&gt;$I$3,"",$I$5+225)</f>
        <v/>
      </c>
      <c r="B227">
        <f>IF(A227="",0,SUMIF(記録!$A$2:$A$2001,A227,記録!$D$2:$D$2001))</f>
        <v/>
      </c>
      <c r="C227">
        <f>IF(B227&gt;0,1,0)</f>
        <v/>
      </c>
      <c r="D227">
        <f>IF(C227=1,D226+1,0)</f>
        <v/>
      </c>
      <c r="E227">
        <f>IF(A227="",0,IF(A227&gt;=$I$2,1,0))</f>
        <v/>
      </c>
      <c r="F227">
        <f>IF(AND(E227=1,C227=1),F226+1,0)</f>
        <v/>
      </c>
    </row>
    <row r="228">
      <c r="A228" s="29">
        <f>IF($I$5+226&gt;$I$3,"",$I$5+226)</f>
        <v/>
      </c>
      <c r="B228">
        <f>IF(A228="",0,SUMIF(記録!$A$2:$A$2001,A228,記録!$D$2:$D$2001))</f>
        <v/>
      </c>
      <c r="C228">
        <f>IF(B228&gt;0,1,0)</f>
        <v/>
      </c>
      <c r="D228">
        <f>IF(C228=1,D227+1,0)</f>
        <v/>
      </c>
      <c r="E228">
        <f>IF(A228="",0,IF(A228&gt;=$I$2,1,0))</f>
        <v/>
      </c>
      <c r="F228">
        <f>IF(AND(E228=1,C228=1),F227+1,0)</f>
        <v/>
      </c>
    </row>
    <row r="229">
      <c r="A229" s="29">
        <f>IF($I$5+227&gt;$I$3,"",$I$5+227)</f>
        <v/>
      </c>
      <c r="B229">
        <f>IF(A229="",0,SUMIF(記録!$A$2:$A$2001,A229,記録!$D$2:$D$2001))</f>
        <v/>
      </c>
      <c r="C229">
        <f>IF(B229&gt;0,1,0)</f>
        <v/>
      </c>
      <c r="D229">
        <f>IF(C229=1,D228+1,0)</f>
        <v/>
      </c>
      <c r="E229">
        <f>IF(A229="",0,IF(A229&gt;=$I$2,1,0))</f>
        <v/>
      </c>
      <c r="F229">
        <f>IF(AND(E229=1,C229=1),F228+1,0)</f>
        <v/>
      </c>
    </row>
    <row r="230">
      <c r="A230" s="29">
        <f>IF($I$5+228&gt;$I$3,"",$I$5+228)</f>
        <v/>
      </c>
      <c r="B230">
        <f>IF(A230="",0,SUMIF(記録!$A$2:$A$2001,A230,記録!$D$2:$D$2001))</f>
        <v/>
      </c>
      <c r="C230">
        <f>IF(B230&gt;0,1,0)</f>
        <v/>
      </c>
      <c r="D230">
        <f>IF(C230=1,D229+1,0)</f>
        <v/>
      </c>
      <c r="E230">
        <f>IF(A230="",0,IF(A230&gt;=$I$2,1,0))</f>
        <v/>
      </c>
      <c r="F230">
        <f>IF(AND(E230=1,C230=1),F229+1,0)</f>
        <v/>
      </c>
    </row>
    <row r="231">
      <c r="A231" s="29">
        <f>IF($I$5+229&gt;$I$3,"",$I$5+229)</f>
        <v/>
      </c>
      <c r="B231">
        <f>IF(A231="",0,SUMIF(記録!$A$2:$A$2001,A231,記録!$D$2:$D$2001))</f>
        <v/>
      </c>
      <c r="C231">
        <f>IF(B231&gt;0,1,0)</f>
        <v/>
      </c>
      <c r="D231">
        <f>IF(C231=1,D230+1,0)</f>
        <v/>
      </c>
      <c r="E231">
        <f>IF(A231="",0,IF(A231&gt;=$I$2,1,0))</f>
        <v/>
      </c>
      <c r="F231">
        <f>IF(AND(E231=1,C231=1),F230+1,0)</f>
        <v/>
      </c>
    </row>
    <row r="232">
      <c r="A232" s="29">
        <f>IF($I$5+230&gt;$I$3,"",$I$5+230)</f>
        <v/>
      </c>
      <c r="B232">
        <f>IF(A232="",0,SUMIF(記録!$A$2:$A$2001,A232,記録!$D$2:$D$2001))</f>
        <v/>
      </c>
      <c r="C232">
        <f>IF(B232&gt;0,1,0)</f>
        <v/>
      </c>
      <c r="D232">
        <f>IF(C232=1,D231+1,0)</f>
        <v/>
      </c>
      <c r="E232">
        <f>IF(A232="",0,IF(A232&gt;=$I$2,1,0))</f>
        <v/>
      </c>
      <c r="F232">
        <f>IF(AND(E232=1,C232=1),F231+1,0)</f>
        <v/>
      </c>
    </row>
    <row r="233">
      <c r="A233" s="29">
        <f>IF($I$5+231&gt;$I$3,"",$I$5+231)</f>
        <v/>
      </c>
      <c r="B233">
        <f>IF(A233="",0,SUMIF(記録!$A$2:$A$2001,A233,記録!$D$2:$D$2001))</f>
        <v/>
      </c>
      <c r="C233">
        <f>IF(B233&gt;0,1,0)</f>
        <v/>
      </c>
      <c r="D233">
        <f>IF(C233=1,D232+1,0)</f>
        <v/>
      </c>
      <c r="E233">
        <f>IF(A233="",0,IF(A233&gt;=$I$2,1,0))</f>
        <v/>
      </c>
      <c r="F233">
        <f>IF(AND(E233=1,C233=1),F232+1,0)</f>
        <v/>
      </c>
    </row>
    <row r="234">
      <c r="A234" s="29">
        <f>IF($I$5+232&gt;$I$3,"",$I$5+232)</f>
        <v/>
      </c>
      <c r="B234">
        <f>IF(A234="",0,SUMIF(記録!$A$2:$A$2001,A234,記録!$D$2:$D$2001))</f>
        <v/>
      </c>
      <c r="C234">
        <f>IF(B234&gt;0,1,0)</f>
        <v/>
      </c>
      <c r="D234">
        <f>IF(C234=1,D233+1,0)</f>
        <v/>
      </c>
      <c r="E234">
        <f>IF(A234="",0,IF(A234&gt;=$I$2,1,0))</f>
        <v/>
      </c>
      <c r="F234">
        <f>IF(AND(E234=1,C234=1),F233+1,0)</f>
        <v/>
      </c>
    </row>
    <row r="235">
      <c r="A235" s="29">
        <f>IF($I$5+233&gt;$I$3,"",$I$5+233)</f>
        <v/>
      </c>
      <c r="B235">
        <f>IF(A235="",0,SUMIF(記録!$A$2:$A$2001,A235,記録!$D$2:$D$2001))</f>
        <v/>
      </c>
      <c r="C235">
        <f>IF(B235&gt;0,1,0)</f>
        <v/>
      </c>
      <c r="D235">
        <f>IF(C235=1,D234+1,0)</f>
        <v/>
      </c>
      <c r="E235">
        <f>IF(A235="",0,IF(A235&gt;=$I$2,1,0))</f>
        <v/>
      </c>
      <c r="F235">
        <f>IF(AND(E235=1,C235=1),F234+1,0)</f>
        <v/>
      </c>
    </row>
    <row r="236">
      <c r="A236" s="29">
        <f>IF($I$5+234&gt;$I$3,"",$I$5+234)</f>
        <v/>
      </c>
      <c r="B236">
        <f>IF(A236="",0,SUMIF(記録!$A$2:$A$2001,A236,記録!$D$2:$D$2001))</f>
        <v/>
      </c>
      <c r="C236">
        <f>IF(B236&gt;0,1,0)</f>
        <v/>
      </c>
      <c r="D236">
        <f>IF(C236=1,D235+1,0)</f>
        <v/>
      </c>
      <c r="E236">
        <f>IF(A236="",0,IF(A236&gt;=$I$2,1,0))</f>
        <v/>
      </c>
      <c r="F236">
        <f>IF(AND(E236=1,C236=1),F235+1,0)</f>
        <v/>
      </c>
    </row>
    <row r="237">
      <c r="A237" s="29">
        <f>IF($I$5+235&gt;$I$3,"",$I$5+235)</f>
        <v/>
      </c>
      <c r="B237">
        <f>IF(A237="",0,SUMIF(記録!$A$2:$A$2001,A237,記録!$D$2:$D$2001))</f>
        <v/>
      </c>
      <c r="C237">
        <f>IF(B237&gt;0,1,0)</f>
        <v/>
      </c>
      <c r="D237">
        <f>IF(C237=1,D236+1,0)</f>
        <v/>
      </c>
      <c r="E237">
        <f>IF(A237="",0,IF(A237&gt;=$I$2,1,0))</f>
        <v/>
      </c>
      <c r="F237">
        <f>IF(AND(E237=1,C237=1),F236+1,0)</f>
        <v/>
      </c>
    </row>
    <row r="238">
      <c r="A238" s="29">
        <f>IF($I$5+236&gt;$I$3,"",$I$5+236)</f>
        <v/>
      </c>
      <c r="B238">
        <f>IF(A238="",0,SUMIF(記録!$A$2:$A$2001,A238,記録!$D$2:$D$2001))</f>
        <v/>
      </c>
      <c r="C238">
        <f>IF(B238&gt;0,1,0)</f>
        <v/>
      </c>
      <c r="D238">
        <f>IF(C238=1,D237+1,0)</f>
        <v/>
      </c>
      <c r="E238">
        <f>IF(A238="",0,IF(A238&gt;=$I$2,1,0))</f>
        <v/>
      </c>
      <c r="F238">
        <f>IF(AND(E238=1,C238=1),F237+1,0)</f>
        <v/>
      </c>
    </row>
    <row r="239">
      <c r="A239" s="29">
        <f>IF($I$5+237&gt;$I$3,"",$I$5+237)</f>
        <v/>
      </c>
      <c r="B239">
        <f>IF(A239="",0,SUMIF(記録!$A$2:$A$2001,A239,記録!$D$2:$D$2001))</f>
        <v/>
      </c>
      <c r="C239">
        <f>IF(B239&gt;0,1,0)</f>
        <v/>
      </c>
      <c r="D239">
        <f>IF(C239=1,D238+1,0)</f>
        <v/>
      </c>
      <c r="E239">
        <f>IF(A239="",0,IF(A239&gt;=$I$2,1,0))</f>
        <v/>
      </c>
      <c r="F239">
        <f>IF(AND(E239=1,C239=1),F238+1,0)</f>
        <v/>
      </c>
    </row>
    <row r="240">
      <c r="A240" s="29">
        <f>IF($I$5+238&gt;$I$3,"",$I$5+238)</f>
        <v/>
      </c>
      <c r="B240">
        <f>IF(A240="",0,SUMIF(記録!$A$2:$A$2001,A240,記録!$D$2:$D$2001))</f>
        <v/>
      </c>
      <c r="C240">
        <f>IF(B240&gt;0,1,0)</f>
        <v/>
      </c>
      <c r="D240">
        <f>IF(C240=1,D239+1,0)</f>
        <v/>
      </c>
      <c r="E240">
        <f>IF(A240="",0,IF(A240&gt;=$I$2,1,0))</f>
        <v/>
      </c>
      <c r="F240">
        <f>IF(AND(E240=1,C240=1),F239+1,0)</f>
        <v/>
      </c>
    </row>
    <row r="241">
      <c r="A241" s="29">
        <f>IF($I$5+239&gt;$I$3,"",$I$5+239)</f>
        <v/>
      </c>
      <c r="B241">
        <f>IF(A241="",0,SUMIF(記録!$A$2:$A$2001,A241,記録!$D$2:$D$2001))</f>
        <v/>
      </c>
      <c r="C241">
        <f>IF(B241&gt;0,1,0)</f>
        <v/>
      </c>
      <c r="D241">
        <f>IF(C241=1,D240+1,0)</f>
        <v/>
      </c>
      <c r="E241">
        <f>IF(A241="",0,IF(A241&gt;=$I$2,1,0))</f>
        <v/>
      </c>
      <c r="F241">
        <f>IF(AND(E241=1,C241=1),F240+1,0)</f>
        <v/>
      </c>
    </row>
    <row r="242">
      <c r="A242" s="29">
        <f>IF($I$5+240&gt;$I$3,"",$I$5+240)</f>
        <v/>
      </c>
      <c r="B242">
        <f>IF(A242="",0,SUMIF(記録!$A$2:$A$2001,A242,記録!$D$2:$D$2001))</f>
        <v/>
      </c>
      <c r="C242">
        <f>IF(B242&gt;0,1,0)</f>
        <v/>
      </c>
      <c r="D242">
        <f>IF(C242=1,D241+1,0)</f>
        <v/>
      </c>
      <c r="E242">
        <f>IF(A242="",0,IF(A242&gt;=$I$2,1,0))</f>
        <v/>
      </c>
      <c r="F242">
        <f>IF(AND(E242=1,C242=1),F241+1,0)</f>
        <v/>
      </c>
    </row>
    <row r="243">
      <c r="A243" s="29">
        <f>IF($I$5+241&gt;$I$3,"",$I$5+241)</f>
        <v/>
      </c>
      <c r="B243">
        <f>IF(A243="",0,SUMIF(記録!$A$2:$A$2001,A243,記録!$D$2:$D$2001))</f>
        <v/>
      </c>
      <c r="C243">
        <f>IF(B243&gt;0,1,0)</f>
        <v/>
      </c>
      <c r="D243">
        <f>IF(C243=1,D242+1,0)</f>
        <v/>
      </c>
      <c r="E243">
        <f>IF(A243="",0,IF(A243&gt;=$I$2,1,0))</f>
        <v/>
      </c>
      <c r="F243">
        <f>IF(AND(E243=1,C243=1),F242+1,0)</f>
        <v/>
      </c>
    </row>
    <row r="244">
      <c r="A244" s="29">
        <f>IF($I$5+242&gt;$I$3,"",$I$5+242)</f>
        <v/>
      </c>
      <c r="B244">
        <f>IF(A244="",0,SUMIF(記録!$A$2:$A$2001,A244,記録!$D$2:$D$2001))</f>
        <v/>
      </c>
      <c r="C244">
        <f>IF(B244&gt;0,1,0)</f>
        <v/>
      </c>
      <c r="D244">
        <f>IF(C244=1,D243+1,0)</f>
        <v/>
      </c>
      <c r="E244">
        <f>IF(A244="",0,IF(A244&gt;=$I$2,1,0))</f>
        <v/>
      </c>
      <c r="F244">
        <f>IF(AND(E244=1,C244=1),F243+1,0)</f>
        <v/>
      </c>
    </row>
    <row r="245">
      <c r="A245" s="29">
        <f>IF($I$5+243&gt;$I$3,"",$I$5+243)</f>
        <v/>
      </c>
      <c r="B245">
        <f>IF(A245="",0,SUMIF(記録!$A$2:$A$2001,A245,記録!$D$2:$D$2001))</f>
        <v/>
      </c>
      <c r="C245">
        <f>IF(B245&gt;0,1,0)</f>
        <v/>
      </c>
      <c r="D245">
        <f>IF(C245=1,D244+1,0)</f>
        <v/>
      </c>
      <c r="E245">
        <f>IF(A245="",0,IF(A245&gt;=$I$2,1,0))</f>
        <v/>
      </c>
      <c r="F245">
        <f>IF(AND(E245=1,C245=1),F244+1,0)</f>
        <v/>
      </c>
    </row>
    <row r="246">
      <c r="A246" s="29">
        <f>IF($I$5+244&gt;$I$3,"",$I$5+244)</f>
        <v/>
      </c>
      <c r="B246">
        <f>IF(A246="",0,SUMIF(記録!$A$2:$A$2001,A246,記録!$D$2:$D$2001))</f>
        <v/>
      </c>
      <c r="C246">
        <f>IF(B246&gt;0,1,0)</f>
        <v/>
      </c>
      <c r="D246">
        <f>IF(C246=1,D245+1,0)</f>
        <v/>
      </c>
      <c r="E246">
        <f>IF(A246="",0,IF(A246&gt;=$I$2,1,0))</f>
        <v/>
      </c>
      <c r="F246">
        <f>IF(AND(E246=1,C246=1),F245+1,0)</f>
        <v/>
      </c>
    </row>
    <row r="247">
      <c r="A247" s="29">
        <f>IF($I$5+245&gt;$I$3,"",$I$5+245)</f>
        <v/>
      </c>
      <c r="B247">
        <f>IF(A247="",0,SUMIF(記録!$A$2:$A$2001,A247,記録!$D$2:$D$2001))</f>
        <v/>
      </c>
      <c r="C247">
        <f>IF(B247&gt;0,1,0)</f>
        <v/>
      </c>
      <c r="D247">
        <f>IF(C247=1,D246+1,0)</f>
        <v/>
      </c>
      <c r="E247">
        <f>IF(A247="",0,IF(A247&gt;=$I$2,1,0))</f>
        <v/>
      </c>
      <c r="F247">
        <f>IF(AND(E247=1,C247=1),F246+1,0)</f>
        <v/>
      </c>
    </row>
    <row r="248">
      <c r="A248" s="29">
        <f>IF($I$5+246&gt;$I$3,"",$I$5+246)</f>
        <v/>
      </c>
      <c r="B248">
        <f>IF(A248="",0,SUMIF(記録!$A$2:$A$2001,A248,記録!$D$2:$D$2001))</f>
        <v/>
      </c>
      <c r="C248">
        <f>IF(B248&gt;0,1,0)</f>
        <v/>
      </c>
      <c r="D248">
        <f>IF(C248=1,D247+1,0)</f>
        <v/>
      </c>
      <c r="E248">
        <f>IF(A248="",0,IF(A248&gt;=$I$2,1,0))</f>
        <v/>
      </c>
      <c r="F248">
        <f>IF(AND(E248=1,C248=1),F247+1,0)</f>
        <v/>
      </c>
    </row>
    <row r="249">
      <c r="A249" s="29">
        <f>IF($I$5+247&gt;$I$3,"",$I$5+247)</f>
        <v/>
      </c>
      <c r="B249">
        <f>IF(A249="",0,SUMIF(記録!$A$2:$A$2001,A249,記録!$D$2:$D$2001))</f>
        <v/>
      </c>
      <c r="C249">
        <f>IF(B249&gt;0,1,0)</f>
        <v/>
      </c>
      <c r="D249">
        <f>IF(C249=1,D248+1,0)</f>
        <v/>
      </c>
      <c r="E249">
        <f>IF(A249="",0,IF(A249&gt;=$I$2,1,0))</f>
        <v/>
      </c>
      <c r="F249">
        <f>IF(AND(E249=1,C249=1),F248+1,0)</f>
        <v/>
      </c>
    </row>
    <row r="250">
      <c r="A250" s="29">
        <f>IF($I$5+248&gt;$I$3,"",$I$5+248)</f>
        <v/>
      </c>
      <c r="B250">
        <f>IF(A250="",0,SUMIF(記録!$A$2:$A$2001,A250,記録!$D$2:$D$2001))</f>
        <v/>
      </c>
      <c r="C250">
        <f>IF(B250&gt;0,1,0)</f>
        <v/>
      </c>
      <c r="D250">
        <f>IF(C250=1,D249+1,0)</f>
        <v/>
      </c>
      <c r="E250">
        <f>IF(A250="",0,IF(A250&gt;=$I$2,1,0))</f>
        <v/>
      </c>
      <c r="F250">
        <f>IF(AND(E250=1,C250=1),F249+1,0)</f>
        <v/>
      </c>
    </row>
    <row r="251">
      <c r="A251" s="29">
        <f>IF($I$5+249&gt;$I$3,"",$I$5+249)</f>
        <v/>
      </c>
      <c r="B251">
        <f>IF(A251="",0,SUMIF(記録!$A$2:$A$2001,A251,記録!$D$2:$D$2001))</f>
        <v/>
      </c>
      <c r="C251">
        <f>IF(B251&gt;0,1,0)</f>
        <v/>
      </c>
      <c r="D251">
        <f>IF(C251=1,D250+1,0)</f>
        <v/>
      </c>
      <c r="E251">
        <f>IF(A251="",0,IF(A251&gt;=$I$2,1,0))</f>
        <v/>
      </c>
      <c r="F251">
        <f>IF(AND(E251=1,C251=1),F250+1,0)</f>
        <v/>
      </c>
    </row>
    <row r="252">
      <c r="A252" s="29">
        <f>IF($I$5+250&gt;$I$3,"",$I$5+250)</f>
        <v/>
      </c>
      <c r="B252">
        <f>IF(A252="",0,SUMIF(記録!$A$2:$A$2001,A252,記録!$D$2:$D$2001))</f>
        <v/>
      </c>
      <c r="C252">
        <f>IF(B252&gt;0,1,0)</f>
        <v/>
      </c>
      <c r="D252">
        <f>IF(C252=1,D251+1,0)</f>
        <v/>
      </c>
      <c r="E252">
        <f>IF(A252="",0,IF(A252&gt;=$I$2,1,0))</f>
        <v/>
      </c>
      <c r="F252">
        <f>IF(AND(E252=1,C252=1),F251+1,0)</f>
        <v/>
      </c>
    </row>
    <row r="253">
      <c r="A253" s="29">
        <f>IF($I$5+251&gt;$I$3,"",$I$5+251)</f>
        <v/>
      </c>
      <c r="B253">
        <f>IF(A253="",0,SUMIF(記録!$A$2:$A$2001,A253,記録!$D$2:$D$2001))</f>
        <v/>
      </c>
      <c r="C253">
        <f>IF(B253&gt;0,1,0)</f>
        <v/>
      </c>
      <c r="D253">
        <f>IF(C253=1,D252+1,0)</f>
        <v/>
      </c>
      <c r="E253">
        <f>IF(A253="",0,IF(A253&gt;=$I$2,1,0))</f>
        <v/>
      </c>
      <c r="F253">
        <f>IF(AND(E253=1,C253=1),F252+1,0)</f>
        <v/>
      </c>
    </row>
    <row r="254">
      <c r="A254" s="29">
        <f>IF($I$5+252&gt;$I$3,"",$I$5+252)</f>
        <v/>
      </c>
      <c r="B254">
        <f>IF(A254="",0,SUMIF(記録!$A$2:$A$2001,A254,記録!$D$2:$D$2001))</f>
        <v/>
      </c>
      <c r="C254">
        <f>IF(B254&gt;0,1,0)</f>
        <v/>
      </c>
      <c r="D254">
        <f>IF(C254=1,D253+1,0)</f>
        <v/>
      </c>
      <c r="E254">
        <f>IF(A254="",0,IF(A254&gt;=$I$2,1,0))</f>
        <v/>
      </c>
      <c r="F254">
        <f>IF(AND(E254=1,C254=1),F253+1,0)</f>
        <v/>
      </c>
    </row>
    <row r="255">
      <c r="A255" s="29">
        <f>IF($I$5+253&gt;$I$3,"",$I$5+253)</f>
        <v/>
      </c>
      <c r="B255">
        <f>IF(A255="",0,SUMIF(記録!$A$2:$A$2001,A255,記録!$D$2:$D$2001))</f>
        <v/>
      </c>
      <c r="C255">
        <f>IF(B255&gt;0,1,0)</f>
        <v/>
      </c>
      <c r="D255">
        <f>IF(C255=1,D254+1,0)</f>
        <v/>
      </c>
      <c r="E255">
        <f>IF(A255="",0,IF(A255&gt;=$I$2,1,0))</f>
        <v/>
      </c>
      <c r="F255">
        <f>IF(AND(E255=1,C255=1),F254+1,0)</f>
        <v/>
      </c>
    </row>
    <row r="256">
      <c r="A256" s="29">
        <f>IF($I$5+254&gt;$I$3,"",$I$5+254)</f>
        <v/>
      </c>
      <c r="B256">
        <f>IF(A256="",0,SUMIF(記録!$A$2:$A$2001,A256,記録!$D$2:$D$2001))</f>
        <v/>
      </c>
      <c r="C256">
        <f>IF(B256&gt;0,1,0)</f>
        <v/>
      </c>
      <c r="D256">
        <f>IF(C256=1,D255+1,0)</f>
        <v/>
      </c>
      <c r="E256">
        <f>IF(A256="",0,IF(A256&gt;=$I$2,1,0))</f>
        <v/>
      </c>
      <c r="F256">
        <f>IF(AND(E256=1,C256=1),F255+1,0)</f>
        <v/>
      </c>
    </row>
    <row r="257">
      <c r="A257" s="29">
        <f>IF($I$5+255&gt;$I$3,"",$I$5+255)</f>
        <v/>
      </c>
      <c r="B257">
        <f>IF(A257="",0,SUMIF(記録!$A$2:$A$2001,A257,記録!$D$2:$D$2001))</f>
        <v/>
      </c>
      <c r="C257">
        <f>IF(B257&gt;0,1,0)</f>
        <v/>
      </c>
      <c r="D257">
        <f>IF(C257=1,D256+1,0)</f>
        <v/>
      </c>
      <c r="E257">
        <f>IF(A257="",0,IF(A257&gt;=$I$2,1,0))</f>
        <v/>
      </c>
      <c r="F257">
        <f>IF(AND(E257=1,C257=1),F256+1,0)</f>
        <v/>
      </c>
    </row>
    <row r="258">
      <c r="A258" s="29">
        <f>IF($I$5+256&gt;$I$3,"",$I$5+256)</f>
        <v/>
      </c>
      <c r="B258">
        <f>IF(A258="",0,SUMIF(記録!$A$2:$A$2001,A258,記録!$D$2:$D$2001))</f>
        <v/>
      </c>
      <c r="C258">
        <f>IF(B258&gt;0,1,0)</f>
        <v/>
      </c>
      <c r="D258">
        <f>IF(C258=1,D257+1,0)</f>
        <v/>
      </c>
      <c r="E258">
        <f>IF(A258="",0,IF(A258&gt;=$I$2,1,0))</f>
        <v/>
      </c>
      <c r="F258">
        <f>IF(AND(E258=1,C258=1),F257+1,0)</f>
        <v/>
      </c>
    </row>
    <row r="259">
      <c r="A259" s="29">
        <f>IF($I$5+257&gt;$I$3,"",$I$5+257)</f>
        <v/>
      </c>
      <c r="B259">
        <f>IF(A259="",0,SUMIF(記録!$A$2:$A$2001,A259,記録!$D$2:$D$2001))</f>
        <v/>
      </c>
      <c r="C259">
        <f>IF(B259&gt;0,1,0)</f>
        <v/>
      </c>
      <c r="D259">
        <f>IF(C259=1,D258+1,0)</f>
        <v/>
      </c>
      <c r="E259">
        <f>IF(A259="",0,IF(A259&gt;=$I$2,1,0))</f>
        <v/>
      </c>
      <c r="F259">
        <f>IF(AND(E259=1,C259=1),F258+1,0)</f>
        <v/>
      </c>
    </row>
    <row r="260">
      <c r="A260" s="29">
        <f>IF($I$5+258&gt;$I$3,"",$I$5+258)</f>
        <v/>
      </c>
      <c r="B260">
        <f>IF(A260="",0,SUMIF(記録!$A$2:$A$2001,A260,記録!$D$2:$D$2001))</f>
        <v/>
      </c>
      <c r="C260">
        <f>IF(B260&gt;0,1,0)</f>
        <v/>
      </c>
      <c r="D260">
        <f>IF(C260=1,D259+1,0)</f>
        <v/>
      </c>
      <c r="E260">
        <f>IF(A260="",0,IF(A260&gt;=$I$2,1,0))</f>
        <v/>
      </c>
      <c r="F260">
        <f>IF(AND(E260=1,C260=1),F259+1,0)</f>
        <v/>
      </c>
    </row>
    <row r="261">
      <c r="A261" s="29">
        <f>IF($I$5+259&gt;$I$3,"",$I$5+259)</f>
        <v/>
      </c>
      <c r="B261">
        <f>IF(A261="",0,SUMIF(記録!$A$2:$A$2001,A261,記録!$D$2:$D$2001))</f>
        <v/>
      </c>
      <c r="C261">
        <f>IF(B261&gt;0,1,0)</f>
        <v/>
      </c>
      <c r="D261">
        <f>IF(C261=1,D260+1,0)</f>
        <v/>
      </c>
      <c r="E261">
        <f>IF(A261="",0,IF(A261&gt;=$I$2,1,0))</f>
        <v/>
      </c>
      <c r="F261">
        <f>IF(AND(E261=1,C261=1),F260+1,0)</f>
        <v/>
      </c>
    </row>
    <row r="262">
      <c r="A262" s="29">
        <f>IF($I$5+260&gt;$I$3,"",$I$5+260)</f>
        <v/>
      </c>
      <c r="B262">
        <f>IF(A262="",0,SUMIF(記録!$A$2:$A$2001,A262,記録!$D$2:$D$2001))</f>
        <v/>
      </c>
      <c r="C262">
        <f>IF(B262&gt;0,1,0)</f>
        <v/>
      </c>
      <c r="D262">
        <f>IF(C262=1,D261+1,0)</f>
        <v/>
      </c>
      <c r="E262">
        <f>IF(A262="",0,IF(A262&gt;=$I$2,1,0))</f>
        <v/>
      </c>
      <c r="F262">
        <f>IF(AND(E262=1,C262=1),F261+1,0)</f>
        <v/>
      </c>
    </row>
    <row r="263">
      <c r="A263" s="29">
        <f>IF($I$5+261&gt;$I$3,"",$I$5+261)</f>
        <v/>
      </c>
      <c r="B263">
        <f>IF(A263="",0,SUMIF(記録!$A$2:$A$2001,A263,記録!$D$2:$D$2001))</f>
        <v/>
      </c>
      <c r="C263">
        <f>IF(B263&gt;0,1,0)</f>
        <v/>
      </c>
      <c r="D263">
        <f>IF(C263=1,D262+1,0)</f>
        <v/>
      </c>
      <c r="E263">
        <f>IF(A263="",0,IF(A263&gt;=$I$2,1,0))</f>
        <v/>
      </c>
      <c r="F263">
        <f>IF(AND(E263=1,C263=1),F262+1,0)</f>
        <v/>
      </c>
    </row>
    <row r="264">
      <c r="A264" s="29">
        <f>IF($I$5+262&gt;$I$3,"",$I$5+262)</f>
        <v/>
      </c>
      <c r="B264">
        <f>IF(A264="",0,SUMIF(記録!$A$2:$A$2001,A264,記録!$D$2:$D$2001))</f>
        <v/>
      </c>
      <c r="C264">
        <f>IF(B264&gt;0,1,0)</f>
        <v/>
      </c>
      <c r="D264">
        <f>IF(C264=1,D263+1,0)</f>
        <v/>
      </c>
      <c r="E264">
        <f>IF(A264="",0,IF(A264&gt;=$I$2,1,0))</f>
        <v/>
      </c>
      <c r="F264">
        <f>IF(AND(E264=1,C264=1),F263+1,0)</f>
        <v/>
      </c>
    </row>
    <row r="265">
      <c r="A265" s="29">
        <f>IF($I$5+263&gt;$I$3,"",$I$5+263)</f>
        <v/>
      </c>
      <c r="B265">
        <f>IF(A265="",0,SUMIF(記録!$A$2:$A$2001,A265,記録!$D$2:$D$2001))</f>
        <v/>
      </c>
      <c r="C265">
        <f>IF(B265&gt;0,1,0)</f>
        <v/>
      </c>
      <c r="D265">
        <f>IF(C265=1,D264+1,0)</f>
        <v/>
      </c>
      <c r="E265">
        <f>IF(A265="",0,IF(A265&gt;=$I$2,1,0))</f>
        <v/>
      </c>
      <c r="F265">
        <f>IF(AND(E265=1,C265=1),F264+1,0)</f>
        <v/>
      </c>
    </row>
    <row r="266">
      <c r="A266" s="29">
        <f>IF($I$5+264&gt;$I$3,"",$I$5+264)</f>
        <v/>
      </c>
      <c r="B266">
        <f>IF(A266="",0,SUMIF(記録!$A$2:$A$2001,A266,記録!$D$2:$D$2001))</f>
        <v/>
      </c>
      <c r="C266">
        <f>IF(B266&gt;0,1,0)</f>
        <v/>
      </c>
      <c r="D266">
        <f>IF(C266=1,D265+1,0)</f>
        <v/>
      </c>
      <c r="E266">
        <f>IF(A266="",0,IF(A266&gt;=$I$2,1,0))</f>
        <v/>
      </c>
      <c r="F266">
        <f>IF(AND(E266=1,C266=1),F265+1,0)</f>
        <v/>
      </c>
    </row>
    <row r="267">
      <c r="A267" s="29">
        <f>IF($I$5+265&gt;$I$3,"",$I$5+265)</f>
        <v/>
      </c>
      <c r="B267">
        <f>IF(A267="",0,SUMIF(記録!$A$2:$A$2001,A267,記録!$D$2:$D$2001))</f>
        <v/>
      </c>
      <c r="C267">
        <f>IF(B267&gt;0,1,0)</f>
        <v/>
      </c>
      <c r="D267">
        <f>IF(C267=1,D266+1,0)</f>
        <v/>
      </c>
      <c r="E267">
        <f>IF(A267="",0,IF(A267&gt;=$I$2,1,0))</f>
        <v/>
      </c>
      <c r="F267">
        <f>IF(AND(E267=1,C267=1),F266+1,0)</f>
        <v/>
      </c>
    </row>
    <row r="268">
      <c r="A268" s="29">
        <f>IF($I$5+266&gt;$I$3,"",$I$5+266)</f>
        <v/>
      </c>
      <c r="B268">
        <f>IF(A268="",0,SUMIF(記録!$A$2:$A$2001,A268,記録!$D$2:$D$2001))</f>
        <v/>
      </c>
      <c r="C268">
        <f>IF(B268&gt;0,1,0)</f>
        <v/>
      </c>
      <c r="D268">
        <f>IF(C268=1,D267+1,0)</f>
        <v/>
      </c>
      <c r="E268">
        <f>IF(A268="",0,IF(A268&gt;=$I$2,1,0))</f>
        <v/>
      </c>
      <c r="F268">
        <f>IF(AND(E268=1,C268=1),F267+1,0)</f>
        <v/>
      </c>
    </row>
    <row r="269">
      <c r="A269" s="29">
        <f>IF($I$5+267&gt;$I$3,"",$I$5+267)</f>
        <v/>
      </c>
      <c r="B269">
        <f>IF(A269="",0,SUMIF(記録!$A$2:$A$2001,A269,記録!$D$2:$D$2001))</f>
        <v/>
      </c>
      <c r="C269">
        <f>IF(B269&gt;0,1,0)</f>
        <v/>
      </c>
      <c r="D269">
        <f>IF(C269=1,D268+1,0)</f>
        <v/>
      </c>
      <c r="E269">
        <f>IF(A269="",0,IF(A269&gt;=$I$2,1,0))</f>
        <v/>
      </c>
      <c r="F269">
        <f>IF(AND(E269=1,C269=1),F268+1,0)</f>
        <v/>
      </c>
    </row>
    <row r="270">
      <c r="A270" s="29">
        <f>IF($I$5+268&gt;$I$3,"",$I$5+268)</f>
        <v/>
      </c>
      <c r="B270">
        <f>IF(A270="",0,SUMIF(記録!$A$2:$A$2001,A270,記録!$D$2:$D$2001))</f>
        <v/>
      </c>
      <c r="C270">
        <f>IF(B270&gt;0,1,0)</f>
        <v/>
      </c>
      <c r="D270">
        <f>IF(C270=1,D269+1,0)</f>
        <v/>
      </c>
      <c r="E270">
        <f>IF(A270="",0,IF(A270&gt;=$I$2,1,0))</f>
        <v/>
      </c>
      <c r="F270">
        <f>IF(AND(E270=1,C270=1),F269+1,0)</f>
        <v/>
      </c>
    </row>
    <row r="271">
      <c r="A271" s="29">
        <f>IF($I$5+269&gt;$I$3,"",$I$5+269)</f>
        <v/>
      </c>
      <c r="B271">
        <f>IF(A271="",0,SUMIF(記録!$A$2:$A$2001,A271,記録!$D$2:$D$2001))</f>
        <v/>
      </c>
      <c r="C271">
        <f>IF(B271&gt;0,1,0)</f>
        <v/>
      </c>
      <c r="D271">
        <f>IF(C271=1,D270+1,0)</f>
        <v/>
      </c>
      <c r="E271">
        <f>IF(A271="",0,IF(A271&gt;=$I$2,1,0))</f>
        <v/>
      </c>
      <c r="F271">
        <f>IF(AND(E271=1,C271=1),F270+1,0)</f>
        <v/>
      </c>
    </row>
    <row r="272">
      <c r="A272" s="29">
        <f>IF($I$5+270&gt;$I$3,"",$I$5+270)</f>
        <v/>
      </c>
      <c r="B272">
        <f>IF(A272="",0,SUMIF(記録!$A$2:$A$2001,A272,記録!$D$2:$D$2001))</f>
        <v/>
      </c>
      <c r="C272">
        <f>IF(B272&gt;0,1,0)</f>
        <v/>
      </c>
      <c r="D272">
        <f>IF(C272=1,D271+1,0)</f>
        <v/>
      </c>
      <c r="E272">
        <f>IF(A272="",0,IF(A272&gt;=$I$2,1,0))</f>
        <v/>
      </c>
      <c r="F272">
        <f>IF(AND(E272=1,C272=1),F271+1,0)</f>
        <v/>
      </c>
    </row>
    <row r="273">
      <c r="A273" s="29">
        <f>IF($I$5+271&gt;$I$3,"",$I$5+271)</f>
        <v/>
      </c>
      <c r="B273">
        <f>IF(A273="",0,SUMIF(記録!$A$2:$A$2001,A273,記録!$D$2:$D$2001))</f>
        <v/>
      </c>
      <c r="C273">
        <f>IF(B273&gt;0,1,0)</f>
        <v/>
      </c>
      <c r="D273">
        <f>IF(C273=1,D272+1,0)</f>
        <v/>
      </c>
      <c r="E273">
        <f>IF(A273="",0,IF(A273&gt;=$I$2,1,0))</f>
        <v/>
      </c>
      <c r="F273">
        <f>IF(AND(E273=1,C273=1),F272+1,0)</f>
        <v/>
      </c>
    </row>
    <row r="274">
      <c r="A274" s="29">
        <f>IF($I$5+272&gt;$I$3,"",$I$5+272)</f>
        <v/>
      </c>
      <c r="B274">
        <f>IF(A274="",0,SUMIF(記録!$A$2:$A$2001,A274,記録!$D$2:$D$2001))</f>
        <v/>
      </c>
      <c r="C274">
        <f>IF(B274&gt;0,1,0)</f>
        <v/>
      </c>
      <c r="D274">
        <f>IF(C274=1,D273+1,0)</f>
        <v/>
      </c>
      <c r="E274">
        <f>IF(A274="",0,IF(A274&gt;=$I$2,1,0))</f>
        <v/>
      </c>
      <c r="F274">
        <f>IF(AND(E274=1,C274=1),F273+1,0)</f>
        <v/>
      </c>
    </row>
    <row r="275">
      <c r="A275" s="29">
        <f>IF($I$5+273&gt;$I$3,"",$I$5+273)</f>
        <v/>
      </c>
      <c r="B275">
        <f>IF(A275="",0,SUMIF(記録!$A$2:$A$2001,A275,記録!$D$2:$D$2001))</f>
        <v/>
      </c>
      <c r="C275">
        <f>IF(B275&gt;0,1,0)</f>
        <v/>
      </c>
      <c r="D275">
        <f>IF(C275=1,D274+1,0)</f>
        <v/>
      </c>
      <c r="E275">
        <f>IF(A275="",0,IF(A275&gt;=$I$2,1,0))</f>
        <v/>
      </c>
      <c r="F275">
        <f>IF(AND(E275=1,C275=1),F274+1,0)</f>
        <v/>
      </c>
    </row>
    <row r="276">
      <c r="A276" s="29">
        <f>IF($I$5+274&gt;$I$3,"",$I$5+274)</f>
        <v/>
      </c>
      <c r="B276">
        <f>IF(A276="",0,SUMIF(記録!$A$2:$A$2001,A276,記録!$D$2:$D$2001))</f>
        <v/>
      </c>
      <c r="C276">
        <f>IF(B276&gt;0,1,0)</f>
        <v/>
      </c>
      <c r="D276">
        <f>IF(C276=1,D275+1,0)</f>
        <v/>
      </c>
      <c r="E276">
        <f>IF(A276="",0,IF(A276&gt;=$I$2,1,0))</f>
        <v/>
      </c>
      <c r="F276">
        <f>IF(AND(E276=1,C276=1),F275+1,0)</f>
        <v/>
      </c>
    </row>
    <row r="277">
      <c r="A277" s="29">
        <f>IF($I$5+275&gt;$I$3,"",$I$5+275)</f>
        <v/>
      </c>
      <c r="B277">
        <f>IF(A277="",0,SUMIF(記録!$A$2:$A$2001,A277,記録!$D$2:$D$2001))</f>
        <v/>
      </c>
      <c r="C277">
        <f>IF(B277&gt;0,1,0)</f>
        <v/>
      </c>
      <c r="D277">
        <f>IF(C277=1,D276+1,0)</f>
        <v/>
      </c>
      <c r="E277">
        <f>IF(A277="",0,IF(A277&gt;=$I$2,1,0))</f>
        <v/>
      </c>
      <c r="F277">
        <f>IF(AND(E277=1,C277=1),F276+1,0)</f>
        <v/>
      </c>
    </row>
    <row r="278">
      <c r="A278" s="29">
        <f>IF($I$5+276&gt;$I$3,"",$I$5+276)</f>
        <v/>
      </c>
      <c r="B278">
        <f>IF(A278="",0,SUMIF(記録!$A$2:$A$2001,A278,記録!$D$2:$D$2001))</f>
        <v/>
      </c>
      <c r="C278">
        <f>IF(B278&gt;0,1,0)</f>
        <v/>
      </c>
      <c r="D278">
        <f>IF(C278=1,D277+1,0)</f>
        <v/>
      </c>
      <c r="E278">
        <f>IF(A278="",0,IF(A278&gt;=$I$2,1,0))</f>
        <v/>
      </c>
      <c r="F278">
        <f>IF(AND(E278=1,C278=1),F277+1,0)</f>
        <v/>
      </c>
    </row>
    <row r="279">
      <c r="A279" s="29">
        <f>IF($I$5+277&gt;$I$3,"",$I$5+277)</f>
        <v/>
      </c>
      <c r="B279">
        <f>IF(A279="",0,SUMIF(記録!$A$2:$A$2001,A279,記録!$D$2:$D$2001))</f>
        <v/>
      </c>
      <c r="C279">
        <f>IF(B279&gt;0,1,0)</f>
        <v/>
      </c>
      <c r="D279">
        <f>IF(C279=1,D278+1,0)</f>
        <v/>
      </c>
      <c r="E279">
        <f>IF(A279="",0,IF(A279&gt;=$I$2,1,0))</f>
        <v/>
      </c>
      <c r="F279">
        <f>IF(AND(E279=1,C279=1),F278+1,0)</f>
        <v/>
      </c>
    </row>
    <row r="280">
      <c r="A280" s="29">
        <f>IF($I$5+278&gt;$I$3,"",$I$5+278)</f>
        <v/>
      </c>
      <c r="B280">
        <f>IF(A280="",0,SUMIF(記録!$A$2:$A$2001,A280,記録!$D$2:$D$2001))</f>
        <v/>
      </c>
      <c r="C280">
        <f>IF(B280&gt;0,1,0)</f>
        <v/>
      </c>
      <c r="D280">
        <f>IF(C280=1,D279+1,0)</f>
        <v/>
      </c>
      <c r="E280">
        <f>IF(A280="",0,IF(A280&gt;=$I$2,1,0))</f>
        <v/>
      </c>
      <c r="F280">
        <f>IF(AND(E280=1,C280=1),F279+1,0)</f>
        <v/>
      </c>
    </row>
    <row r="281">
      <c r="A281" s="29">
        <f>IF($I$5+279&gt;$I$3,"",$I$5+279)</f>
        <v/>
      </c>
      <c r="B281">
        <f>IF(A281="",0,SUMIF(記録!$A$2:$A$2001,A281,記録!$D$2:$D$2001))</f>
        <v/>
      </c>
      <c r="C281">
        <f>IF(B281&gt;0,1,0)</f>
        <v/>
      </c>
      <c r="D281">
        <f>IF(C281=1,D280+1,0)</f>
        <v/>
      </c>
      <c r="E281">
        <f>IF(A281="",0,IF(A281&gt;=$I$2,1,0))</f>
        <v/>
      </c>
      <c r="F281">
        <f>IF(AND(E281=1,C281=1),F280+1,0)</f>
        <v/>
      </c>
    </row>
    <row r="282">
      <c r="A282" s="29">
        <f>IF($I$5+280&gt;$I$3,"",$I$5+280)</f>
        <v/>
      </c>
      <c r="B282">
        <f>IF(A282="",0,SUMIF(記録!$A$2:$A$2001,A282,記録!$D$2:$D$2001))</f>
        <v/>
      </c>
      <c r="C282">
        <f>IF(B282&gt;0,1,0)</f>
        <v/>
      </c>
      <c r="D282">
        <f>IF(C282=1,D281+1,0)</f>
        <v/>
      </c>
      <c r="E282">
        <f>IF(A282="",0,IF(A282&gt;=$I$2,1,0))</f>
        <v/>
      </c>
      <c r="F282">
        <f>IF(AND(E282=1,C282=1),F281+1,0)</f>
        <v/>
      </c>
    </row>
    <row r="283">
      <c r="A283" s="29">
        <f>IF($I$5+281&gt;$I$3,"",$I$5+281)</f>
        <v/>
      </c>
      <c r="B283">
        <f>IF(A283="",0,SUMIF(記録!$A$2:$A$2001,A283,記録!$D$2:$D$2001))</f>
        <v/>
      </c>
      <c r="C283">
        <f>IF(B283&gt;0,1,0)</f>
        <v/>
      </c>
      <c r="D283">
        <f>IF(C283=1,D282+1,0)</f>
        <v/>
      </c>
      <c r="E283">
        <f>IF(A283="",0,IF(A283&gt;=$I$2,1,0))</f>
        <v/>
      </c>
      <c r="F283">
        <f>IF(AND(E283=1,C283=1),F282+1,0)</f>
        <v/>
      </c>
    </row>
    <row r="284">
      <c r="A284" s="29">
        <f>IF($I$5+282&gt;$I$3,"",$I$5+282)</f>
        <v/>
      </c>
      <c r="B284">
        <f>IF(A284="",0,SUMIF(記録!$A$2:$A$2001,A284,記録!$D$2:$D$2001))</f>
        <v/>
      </c>
      <c r="C284">
        <f>IF(B284&gt;0,1,0)</f>
        <v/>
      </c>
      <c r="D284">
        <f>IF(C284=1,D283+1,0)</f>
        <v/>
      </c>
      <c r="E284">
        <f>IF(A284="",0,IF(A284&gt;=$I$2,1,0))</f>
        <v/>
      </c>
      <c r="F284">
        <f>IF(AND(E284=1,C284=1),F283+1,0)</f>
        <v/>
      </c>
    </row>
    <row r="285">
      <c r="A285" s="29">
        <f>IF($I$5+283&gt;$I$3,"",$I$5+283)</f>
        <v/>
      </c>
      <c r="B285">
        <f>IF(A285="",0,SUMIF(記録!$A$2:$A$2001,A285,記録!$D$2:$D$2001))</f>
        <v/>
      </c>
      <c r="C285">
        <f>IF(B285&gt;0,1,0)</f>
        <v/>
      </c>
      <c r="D285">
        <f>IF(C285=1,D284+1,0)</f>
        <v/>
      </c>
      <c r="E285">
        <f>IF(A285="",0,IF(A285&gt;=$I$2,1,0))</f>
        <v/>
      </c>
      <c r="F285">
        <f>IF(AND(E285=1,C285=1),F284+1,0)</f>
        <v/>
      </c>
    </row>
    <row r="286">
      <c r="A286" s="29">
        <f>IF($I$5+284&gt;$I$3,"",$I$5+284)</f>
        <v/>
      </c>
      <c r="B286">
        <f>IF(A286="",0,SUMIF(記録!$A$2:$A$2001,A286,記録!$D$2:$D$2001))</f>
        <v/>
      </c>
      <c r="C286">
        <f>IF(B286&gt;0,1,0)</f>
        <v/>
      </c>
      <c r="D286">
        <f>IF(C286=1,D285+1,0)</f>
        <v/>
      </c>
      <c r="E286">
        <f>IF(A286="",0,IF(A286&gt;=$I$2,1,0))</f>
        <v/>
      </c>
      <c r="F286">
        <f>IF(AND(E286=1,C286=1),F285+1,0)</f>
        <v/>
      </c>
    </row>
    <row r="287">
      <c r="A287" s="29">
        <f>IF($I$5+285&gt;$I$3,"",$I$5+285)</f>
        <v/>
      </c>
      <c r="B287">
        <f>IF(A287="",0,SUMIF(記録!$A$2:$A$2001,A287,記録!$D$2:$D$2001))</f>
        <v/>
      </c>
      <c r="C287">
        <f>IF(B287&gt;0,1,0)</f>
        <v/>
      </c>
      <c r="D287">
        <f>IF(C287=1,D286+1,0)</f>
        <v/>
      </c>
      <c r="E287">
        <f>IF(A287="",0,IF(A287&gt;=$I$2,1,0))</f>
        <v/>
      </c>
      <c r="F287">
        <f>IF(AND(E287=1,C287=1),F286+1,0)</f>
        <v/>
      </c>
    </row>
    <row r="288">
      <c r="A288" s="29">
        <f>IF($I$5+286&gt;$I$3,"",$I$5+286)</f>
        <v/>
      </c>
      <c r="B288">
        <f>IF(A288="",0,SUMIF(記録!$A$2:$A$2001,A288,記録!$D$2:$D$2001))</f>
        <v/>
      </c>
      <c r="C288">
        <f>IF(B288&gt;0,1,0)</f>
        <v/>
      </c>
      <c r="D288">
        <f>IF(C288=1,D287+1,0)</f>
        <v/>
      </c>
      <c r="E288">
        <f>IF(A288="",0,IF(A288&gt;=$I$2,1,0))</f>
        <v/>
      </c>
      <c r="F288">
        <f>IF(AND(E288=1,C288=1),F287+1,0)</f>
        <v/>
      </c>
    </row>
    <row r="289">
      <c r="A289" s="29">
        <f>IF($I$5+287&gt;$I$3,"",$I$5+287)</f>
        <v/>
      </c>
      <c r="B289">
        <f>IF(A289="",0,SUMIF(記録!$A$2:$A$2001,A289,記録!$D$2:$D$2001))</f>
        <v/>
      </c>
      <c r="C289">
        <f>IF(B289&gt;0,1,0)</f>
        <v/>
      </c>
      <c r="D289">
        <f>IF(C289=1,D288+1,0)</f>
        <v/>
      </c>
      <c r="E289">
        <f>IF(A289="",0,IF(A289&gt;=$I$2,1,0))</f>
        <v/>
      </c>
      <c r="F289">
        <f>IF(AND(E289=1,C289=1),F288+1,0)</f>
        <v/>
      </c>
    </row>
    <row r="290">
      <c r="A290" s="29">
        <f>IF($I$5+288&gt;$I$3,"",$I$5+288)</f>
        <v/>
      </c>
      <c r="B290">
        <f>IF(A290="",0,SUMIF(記録!$A$2:$A$2001,A290,記録!$D$2:$D$2001))</f>
        <v/>
      </c>
      <c r="C290">
        <f>IF(B290&gt;0,1,0)</f>
        <v/>
      </c>
      <c r="D290">
        <f>IF(C290=1,D289+1,0)</f>
        <v/>
      </c>
      <c r="E290">
        <f>IF(A290="",0,IF(A290&gt;=$I$2,1,0))</f>
        <v/>
      </c>
      <c r="F290">
        <f>IF(AND(E290=1,C290=1),F289+1,0)</f>
        <v/>
      </c>
    </row>
    <row r="291">
      <c r="A291" s="29">
        <f>IF($I$5+289&gt;$I$3,"",$I$5+289)</f>
        <v/>
      </c>
      <c r="B291">
        <f>IF(A291="",0,SUMIF(記録!$A$2:$A$2001,A291,記録!$D$2:$D$2001))</f>
        <v/>
      </c>
      <c r="C291">
        <f>IF(B291&gt;0,1,0)</f>
        <v/>
      </c>
      <c r="D291">
        <f>IF(C291=1,D290+1,0)</f>
        <v/>
      </c>
      <c r="E291">
        <f>IF(A291="",0,IF(A291&gt;=$I$2,1,0))</f>
        <v/>
      </c>
      <c r="F291">
        <f>IF(AND(E291=1,C291=1),F290+1,0)</f>
        <v/>
      </c>
    </row>
    <row r="292">
      <c r="A292" s="29">
        <f>IF($I$5+290&gt;$I$3,"",$I$5+290)</f>
        <v/>
      </c>
      <c r="B292">
        <f>IF(A292="",0,SUMIF(記録!$A$2:$A$2001,A292,記録!$D$2:$D$2001))</f>
        <v/>
      </c>
      <c r="C292">
        <f>IF(B292&gt;0,1,0)</f>
        <v/>
      </c>
      <c r="D292">
        <f>IF(C292=1,D291+1,0)</f>
        <v/>
      </c>
      <c r="E292">
        <f>IF(A292="",0,IF(A292&gt;=$I$2,1,0))</f>
        <v/>
      </c>
      <c r="F292">
        <f>IF(AND(E292=1,C292=1),F291+1,0)</f>
        <v/>
      </c>
    </row>
    <row r="293">
      <c r="A293" s="29">
        <f>IF($I$5+291&gt;$I$3,"",$I$5+291)</f>
        <v/>
      </c>
      <c r="B293">
        <f>IF(A293="",0,SUMIF(記録!$A$2:$A$2001,A293,記録!$D$2:$D$2001))</f>
        <v/>
      </c>
      <c r="C293">
        <f>IF(B293&gt;0,1,0)</f>
        <v/>
      </c>
      <c r="D293">
        <f>IF(C293=1,D292+1,0)</f>
        <v/>
      </c>
      <c r="E293">
        <f>IF(A293="",0,IF(A293&gt;=$I$2,1,0))</f>
        <v/>
      </c>
      <c r="F293">
        <f>IF(AND(E293=1,C293=1),F292+1,0)</f>
        <v/>
      </c>
    </row>
    <row r="294">
      <c r="A294" s="29">
        <f>IF($I$5+292&gt;$I$3,"",$I$5+292)</f>
        <v/>
      </c>
      <c r="B294">
        <f>IF(A294="",0,SUMIF(記録!$A$2:$A$2001,A294,記録!$D$2:$D$2001))</f>
        <v/>
      </c>
      <c r="C294">
        <f>IF(B294&gt;0,1,0)</f>
        <v/>
      </c>
      <c r="D294">
        <f>IF(C294=1,D293+1,0)</f>
        <v/>
      </c>
      <c r="E294">
        <f>IF(A294="",0,IF(A294&gt;=$I$2,1,0))</f>
        <v/>
      </c>
      <c r="F294">
        <f>IF(AND(E294=1,C294=1),F293+1,0)</f>
        <v/>
      </c>
    </row>
    <row r="295">
      <c r="A295" s="29">
        <f>IF($I$5+293&gt;$I$3,"",$I$5+293)</f>
        <v/>
      </c>
      <c r="B295">
        <f>IF(A295="",0,SUMIF(記録!$A$2:$A$2001,A295,記録!$D$2:$D$2001))</f>
        <v/>
      </c>
      <c r="C295">
        <f>IF(B295&gt;0,1,0)</f>
        <v/>
      </c>
      <c r="D295">
        <f>IF(C295=1,D294+1,0)</f>
        <v/>
      </c>
      <c r="E295">
        <f>IF(A295="",0,IF(A295&gt;=$I$2,1,0))</f>
        <v/>
      </c>
      <c r="F295">
        <f>IF(AND(E295=1,C295=1),F294+1,0)</f>
        <v/>
      </c>
    </row>
    <row r="296">
      <c r="A296" s="29">
        <f>IF($I$5+294&gt;$I$3,"",$I$5+294)</f>
        <v/>
      </c>
      <c r="B296">
        <f>IF(A296="",0,SUMIF(記録!$A$2:$A$2001,A296,記録!$D$2:$D$2001))</f>
        <v/>
      </c>
      <c r="C296">
        <f>IF(B296&gt;0,1,0)</f>
        <v/>
      </c>
      <c r="D296">
        <f>IF(C296=1,D295+1,0)</f>
        <v/>
      </c>
      <c r="E296">
        <f>IF(A296="",0,IF(A296&gt;=$I$2,1,0))</f>
        <v/>
      </c>
      <c r="F296">
        <f>IF(AND(E296=1,C296=1),F295+1,0)</f>
        <v/>
      </c>
    </row>
    <row r="297">
      <c r="A297" s="29">
        <f>IF($I$5+295&gt;$I$3,"",$I$5+295)</f>
        <v/>
      </c>
      <c r="B297">
        <f>IF(A297="",0,SUMIF(記録!$A$2:$A$2001,A297,記録!$D$2:$D$2001))</f>
        <v/>
      </c>
      <c r="C297">
        <f>IF(B297&gt;0,1,0)</f>
        <v/>
      </c>
      <c r="D297">
        <f>IF(C297=1,D296+1,0)</f>
        <v/>
      </c>
      <c r="E297">
        <f>IF(A297="",0,IF(A297&gt;=$I$2,1,0))</f>
        <v/>
      </c>
      <c r="F297">
        <f>IF(AND(E297=1,C297=1),F296+1,0)</f>
        <v/>
      </c>
    </row>
    <row r="298">
      <c r="A298" s="29">
        <f>IF($I$5+296&gt;$I$3,"",$I$5+296)</f>
        <v/>
      </c>
      <c r="B298">
        <f>IF(A298="",0,SUMIF(記録!$A$2:$A$2001,A298,記録!$D$2:$D$2001))</f>
        <v/>
      </c>
      <c r="C298">
        <f>IF(B298&gt;0,1,0)</f>
        <v/>
      </c>
      <c r="D298">
        <f>IF(C298=1,D297+1,0)</f>
        <v/>
      </c>
      <c r="E298">
        <f>IF(A298="",0,IF(A298&gt;=$I$2,1,0))</f>
        <v/>
      </c>
      <c r="F298">
        <f>IF(AND(E298=1,C298=1),F297+1,0)</f>
        <v/>
      </c>
    </row>
    <row r="299">
      <c r="A299" s="29">
        <f>IF($I$5+297&gt;$I$3,"",$I$5+297)</f>
        <v/>
      </c>
      <c r="B299">
        <f>IF(A299="",0,SUMIF(記録!$A$2:$A$2001,A299,記録!$D$2:$D$2001))</f>
        <v/>
      </c>
      <c r="C299">
        <f>IF(B299&gt;0,1,0)</f>
        <v/>
      </c>
      <c r="D299">
        <f>IF(C299=1,D298+1,0)</f>
        <v/>
      </c>
      <c r="E299">
        <f>IF(A299="",0,IF(A299&gt;=$I$2,1,0))</f>
        <v/>
      </c>
      <c r="F299">
        <f>IF(AND(E299=1,C299=1),F298+1,0)</f>
        <v/>
      </c>
    </row>
    <row r="300">
      <c r="A300" s="29">
        <f>IF($I$5+298&gt;$I$3,"",$I$5+298)</f>
        <v/>
      </c>
      <c r="B300">
        <f>IF(A300="",0,SUMIF(記録!$A$2:$A$2001,A300,記録!$D$2:$D$2001))</f>
        <v/>
      </c>
      <c r="C300">
        <f>IF(B300&gt;0,1,0)</f>
        <v/>
      </c>
      <c r="D300">
        <f>IF(C300=1,D299+1,0)</f>
        <v/>
      </c>
      <c r="E300">
        <f>IF(A300="",0,IF(A300&gt;=$I$2,1,0))</f>
        <v/>
      </c>
      <c r="F300">
        <f>IF(AND(E300=1,C300=1),F299+1,0)</f>
        <v/>
      </c>
    </row>
    <row r="301">
      <c r="A301" s="29">
        <f>IF($I$5+299&gt;$I$3,"",$I$5+299)</f>
        <v/>
      </c>
      <c r="B301">
        <f>IF(A301="",0,SUMIF(記録!$A$2:$A$2001,A301,記録!$D$2:$D$2001))</f>
        <v/>
      </c>
      <c r="C301">
        <f>IF(B301&gt;0,1,0)</f>
        <v/>
      </c>
      <c r="D301">
        <f>IF(C301=1,D300+1,0)</f>
        <v/>
      </c>
      <c r="E301">
        <f>IF(A301="",0,IF(A301&gt;=$I$2,1,0))</f>
        <v/>
      </c>
      <c r="F301">
        <f>IF(AND(E301=1,C301=1),F300+1,0)</f>
        <v/>
      </c>
    </row>
    <row r="302">
      <c r="A302" s="29">
        <f>IF($I$5+300&gt;$I$3,"",$I$5+300)</f>
        <v/>
      </c>
      <c r="B302">
        <f>IF(A302="",0,SUMIF(記録!$A$2:$A$2001,A302,記録!$D$2:$D$2001))</f>
        <v/>
      </c>
      <c r="C302">
        <f>IF(B302&gt;0,1,0)</f>
        <v/>
      </c>
      <c r="D302">
        <f>IF(C302=1,D301+1,0)</f>
        <v/>
      </c>
      <c r="E302">
        <f>IF(A302="",0,IF(A302&gt;=$I$2,1,0))</f>
        <v/>
      </c>
      <c r="F302">
        <f>IF(AND(E302=1,C302=1),F301+1,0)</f>
        <v/>
      </c>
    </row>
    <row r="303">
      <c r="A303" s="29">
        <f>IF($I$5+301&gt;$I$3,"",$I$5+301)</f>
        <v/>
      </c>
      <c r="B303">
        <f>IF(A303="",0,SUMIF(記録!$A$2:$A$2001,A303,記録!$D$2:$D$2001))</f>
        <v/>
      </c>
      <c r="C303">
        <f>IF(B303&gt;0,1,0)</f>
        <v/>
      </c>
      <c r="D303">
        <f>IF(C303=1,D302+1,0)</f>
        <v/>
      </c>
      <c r="E303">
        <f>IF(A303="",0,IF(A303&gt;=$I$2,1,0))</f>
        <v/>
      </c>
      <c r="F303">
        <f>IF(AND(E303=1,C303=1),F302+1,0)</f>
        <v/>
      </c>
    </row>
    <row r="304">
      <c r="A304" s="29">
        <f>IF($I$5+302&gt;$I$3,"",$I$5+302)</f>
        <v/>
      </c>
      <c r="B304">
        <f>IF(A304="",0,SUMIF(記録!$A$2:$A$2001,A304,記録!$D$2:$D$2001))</f>
        <v/>
      </c>
      <c r="C304">
        <f>IF(B304&gt;0,1,0)</f>
        <v/>
      </c>
      <c r="D304">
        <f>IF(C304=1,D303+1,0)</f>
        <v/>
      </c>
      <c r="E304">
        <f>IF(A304="",0,IF(A304&gt;=$I$2,1,0))</f>
        <v/>
      </c>
      <c r="F304">
        <f>IF(AND(E304=1,C304=1),F303+1,0)</f>
        <v/>
      </c>
    </row>
    <row r="305">
      <c r="A305" s="29">
        <f>IF($I$5+303&gt;$I$3,"",$I$5+303)</f>
        <v/>
      </c>
      <c r="B305">
        <f>IF(A305="",0,SUMIF(記録!$A$2:$A$2001,A305,記録!$D$2:$D$2001))</f>
        <v/>
      </c>
      <c r="C305">
        <f>IF(B305&gt;0,1,0)</f>
        <v/>
      </c>
      <c r="D305">
        <f>IF(C305=1,D304+1,0)</f>
        <v/>
      </c>
      <c r="E305">
        <f>IF(A305="",0,IF(A305&gt;=$I$2,1,0))</f>
        <v/>
      </c>
      <c r="F305">
        <f>IF(AND(E305=1,C305=1),F304+1,0)</f>
        <v/>
      </c>
    </row>
    <row r="306">
      <c r="A306" s="29">
        <f>IF($I$5+304&gt;$I$3,"",$I$5+304)</f>
        <v/>
      </c>
      <c r="B306">
        <f>IF(A306="",0,SUMIF(記録!$A$2:$A$2001,A306,記録!$D$2:$D$2001))</f>
        <v/>
      </c>
      <c r="C306">
        <f>IF(B306&gt;0,1,0)</f>
        <v/>
      </c>
      <c r="D306">
        <f>IF(C306=1,D305+1,0)</f>
        <v/>
      </c>
      <c r="E306">
        <f>IF(A306="",0,IF(A306&gt;=$I$2,1,0))</f>
        <v/>
      </c>
      <c r="F306">
        <f>IF(AND(E306=1,C306=1),F305+1,0)</f>
        <v/>
      </c>
    </row>
    <row r="307">
      <c r="A307" s="29">
        <f>IF($I$5+305&gt;$I$3,"",$I$5+305)</f>
        <v/>
      </c>
      <c r="B307">
        <f>IF(A307="",0,SUMIF(記録!$A$2:$A$2001,A307,記録!$D$2:$D$2001))</f>
        <v/>
      </c>
      <c r="C307">
        <f>IF(B307&gt;0,1,0)</f>
        <v/>
      </c>
      <c r="D307">
        <f>IF(C307=1,D306+1,0)</f>
        <v/>
      </c>
      <c r="E307">
        <f>IF(A307="",0,IF(A307&gt;=$I$2,1,0))</f>
        <v/>
      </c>
      <c r="F307">
        <f>IF(AND(E307=1,C307=1),F306+1,0)</f>
        <v/>
      </c>
    </row>
    <row r="308">
      <c r="A308" s="29">
        <f>IF($I$5+306&gt;$I$3,"",$I$5+306)</f>
        <v/>
      </c>
      <c r="B308">
        <f>IF(A308="",0,SUMIF(記録!$A$2:$A$2001,A308,記録!$D$2:$D$2001))</f>
        <v/>
      </c>
      <c r="C308">
        <f>IF(B308&gt;0,1,0)</f>
        <v/>
      </c>
      <c r="D308">
        <f>IF(C308=1,D307+1,0)</f>
        <v/>
      </c>
      <c r="E308">
        <f>IF(A308="",0,IF(A308&gt;=$I$2,1,0))</f>
        <v/>
      </c>
      <c r="F308">
        <f>IF(AND(E308=1,C308=1),F307+1,0)</f>
        <v/>
      </c>
    </row>
    <row r="309">
      <c r="A309" s="29">
        <f>IF($I$5+307&gt;$I$3,"",$I$5+307)</f>
        <v/>
      </c>
      <c r="B309">
        <f>IF(A309="",0,SUMIF(記録!$A$2:$A$2001,A309,記録!$D$2:$D$2001))</f>
        <v/>
      </c>
      <c r="C309">
        <f>IF(B309&gt;0,1,0)</f>
        <v/>
      </c>
      <c r="D309">
        <f>IF(C309=1,D308+1,0)</f>
        <v/>
      </c>
      <c r="E309">
        <f>IF(A309="",0,IF(A309&gt;=$I$2,1,0))</f>
        <v/>
      </c>
      <c r="F309">
        <f>IF(AND(E309=1,C309=1),F308+1,0)</f>
        <v/>
      </c>
    </row>
    <row r="310">
      <c r="A310" s="29">
        <f>IF($I$5+308&gt;$I$3,"",$I$5+308)</f>
        <v/>
      </c>
      <c r="B310">
        <f>IF(A310="",0,SUMIF(記録!$A$2:$A$2001,A310,記録!$D$2:$D$2001))</f>
        <v/>
      </c>
      <c r="C310">
        <f>IF(B310&gt;0,1,0)</f>
        <v/>
      </c>
      <c r="D310">
        <f>IF(C310=1,D309+1,0)</f>
        <v/>
      </c>
      <c r="E310">
        <f>IF(A310="",0,IF(A310&gt;=$I$2,1,0))</f>
        <v/>
      </c>
      <c r="F310">
        <f>IF(AND(E310=1,C310=1),F309+1,0)</f>
        <v/>
      </c>
    </row>
    <row r="311">
      <c r="A311" s="29">
        <f>IF($I$5+309&gt;$I$3,"",$I$5+309)</f>
        <v/>
      </c>
      <c r="B311">
        <f>IF(A311="",0,SUMIF(記録!$A$2:$A$2001,A311,記録!$D$2:$D$2001))</f>
        <v/>
      </c>
      <c r="C311">
        <f>IF(B311&gt;0,1,0)</f>
        <v/>
      </c>
      <c r="D311">
        <f>IF(C311=1,D310+1,0)</f>
        <v/>
      </c>
      <c r="E311">
        <f>IF(A311="",0,IF(A311&gt;=$I$2,1,0))</f>
        <v/>
      </c>
      <c r="F311">
        <f>IF(AND(E311=1,C311=1),F310+1,0)</f>
        <v/>
      </c>
    </row>
    <row r="312">
      <c r="A312" s="29">
        <f>IF($I$5+310&gt;$I$3,"",$I$5+310)</f>
        <v/>
      </c>
      <c r="B312">
        <f>IF(A312="",0,SUMIF(記録!$A$2:$A$2001,A312,記録!$D$2:$D$2001))</f>
        <v/>
      </c>
      <c r="C312">
        <f>IF(B312&gt;0,1,0)</f>
        <v/>
      </c>
      <c r="D312">
        <f>IF(C312=1,D311+1,0)</f>
        <v/>
      </c>
      <c r="E312">
        <f>IF(A312="",0,IF(A312&gt;=$I$2,1,0))</f>
        <v/>
      </c>
      <c r="F312">
        <f>IF(AND(E312=1,C312=1),F311+1,0)</f>
        <v/>
      </c>
    </row>
    <row r="313">
      <c r="A313" s="29">
        <f>IF($I$5+311&gt;$I$3,"",$I$5+311)</f>
        <v/>
      </c>
      <c r="B313">
        <f>IF(A313="",0,SUMIF(記録!$A$2:$A$2001,A313,記録!$D$2:$D$2001))</f>
        <v/>
      </c>
      <c r="C313">
        <f>IF(B313&gt;0,1,0)</f>
        <v/>
      </c>
      <c r="D313">
        <f>IF(C313=1,D312+1,0)</f>
        <v/>
      </c>
      <c r="E313">
        <f>IF(A313="",0,IF(A313&gt;=$I$2,1,0))</f>
        <v/>
      </c>
      <c r="F313">
        <f>IF(AND(E313=1,C313=1),F312+1,0)</f>
        <v/>
      </c>
    </row>
    <row r="314">
      <c r="A314" s="29">
        <f>IF($I$5+312&gt;$I$3,"",$I$5+312)</f>
        <v/>
      </c>
      <c r="B314">
        <f>IF(A314="",0,SUMIF(記録!$A$2:$A$2001,A314,記録!$D$2:$D$2001))</f>
        <v/>
      </c>
      <c r="C314">
        <f>IF(B314&gt;0,1,0)</f>
        <v/>
      </c>
      <c r="D314">
        <f>IF(C314=1,D313+1,0)</f>
        <v/>
      </c>
      <c r="E314">
        <f>IF(A314="",0,IF(A314&gt;=$I$2,1,0))</f>
        <v/>
      </c>
      <c r="F314">
        <f>IF(AND(E314=1,C314=1),F313+1,0)</f>
        <v/>
      </c>
    </row>
    <row r="315">
      <c r="A315" s="29">
        <f>IF($I$5+313&gt;$I$3,"",$I$5+313)</f>
        <v/>
      </c>
      <c r="B315">
        <f>IF(A315="",0,SUMIF(記録!$A$2:$A$2001,A315,記録!$D$2:$D$2001))</f>
        <v/>
      </c>
      <c r="C315">
        <f>IF(B315&gt;0,1,0)</f>
        <v/>
      </c>
      <c r="D315">
        <f>IF(C315=1,D314+1,0)</f>
        <v/>
      </c>
      <c r="E315">
        <f>IF(A315="",0,IF(A315&gt;=$I$2,1,0))</f>
        <v/>
      </c>
      <c r="F315">
        <f>IF(AND(E315=1,C315=1),F314+1,0)</f>
        <v/>
      </c>
    </row>
    <row r="316">
      <c r="A316" s="29">
        <f>IF($I$5+314&gt;$I$3,"",$I$5+314)</f>
        <v/>
      </c>
      <c r="B316">
        <f>IF(A316="",0,SUMIF(記録!$A$2:$A$2001,A316,記録!$D$2:$D$2001))</f>
        <v/>
      </c>
      <c r="C316">
        <f>IF(B316&gt;0,1,0)</f>
        <v/>
      </c>
      <c r="D316">
        <f>IF(C316=1,D315+1,0)</f>
        <v/>
      </c>
      <c r="E316">
        <f>IF(A316="",0,IF(A316&gt;=$I$2,1,0))</f>
        <v/>
      </c>
      <c r="F316">
        <f>IF(AND(E316=1,C316=1),F315+1,0)</f>
        <v/>
      </c>
    </row>
    <row r="317">
      <c r="A317" s="29">
        <f>IF($I$5+315&gt;$I$3,"",$I$5+315)</f>
        <v/>
      </c>
      <c r="B317">
        <f>IF(A317="",0,SUMIF(記録!$A$2:$A$2001,A317,記録!$D$2:$D$2001))</f>
        <v/>
      </c>
      <c r="C317">
        <f>IF(B317&gt;0,1,0)</f>
        <v/>
      </c>
      <c r="D317">
        <f>IF(C317=1,D316+1,0)</f>
        <v/>
      </c>
      <c r="E317">
        <f>IF(A317="",0,IF(A317&gt;=$I$2,1,0))</f>
        <v/>
      </c>
      <c r="F317">
        <f>IF(AND(E317=1,C317=1),F316+1,0)</f>
        <v/>
      </c>
    </row>
    <row r="318">
      <c r="A318" s="29">
        <f>IF($I$5+316&gt;$I$3,"",$I$5+316)</f>
        <v/>
      </c>
      <c r="B318">
        <f>IF(A318="",0,SUMIF(記録!$A$2:$A$2001,A318,記録!$D$2:$D$2001))</f>
        <v/>
      </c>
      <c r="C318">
        <f>IF(B318&gt;0,1,0)</f>
        <v/>
      </c>
      <c r="D318">
        <f>IF(C318=1,D317+1,0)</f>
        <v/>
      </c>
      <c r="E318">
        <f>IF(A318="",0,IF(A318&gt;=$I$2,1,0))</f>
        <v/>
      </c>
      <c r="F318">
        <f>IF(AND(E318=1,C318=1),F317+1,0)</f>
        <v/>
      </c>
    </row>
    <row r="319">
      <c r="A319" s="29">
        <f>IF($I$5+317&gt;$I$3,"",$I$5+317)</f>
        <v/>
      </c>
      <c r="B319">
        <f>IF(A319="",0,SUMIF(記録!$A$2:$A$2001,A319,記録!$D$2:$D$2001))</f>
        <v/>
      </c>
      <c r="C319">
        <f>IF(B319&gt;0,1,0)</f>
        <v/>
      </c>
      <c r="D319">
        <f>IF(C319=1,D318+1,0)</f>
        <v/>
      </c>
      <c r="E319">
        <f>IF(A319="",0,IF(A319&gt;=$I$2,1,0))</f>
        <v/>
      </c>
      <c r="F319">
        <f>IF(AND(E319=1,C319=1),F318+1,0)</f>
        <v/>
      </c>
    </row>
    <row r="320">
      <c r="A320" s="29">
        <f>IF($I$5+318&gt;$I$3,"",$I$5+318)</f>
        <v/>
      </c>
      <c r="B320">
        <f>IF(A320="",0,SUMIF(記録!$A$2:$A$2001,A320,記録!$D$2:$D$2001))</f>
        <v/>
      </c>
      <c r="C320">
        <f>IF(B320&gt;0,1,0)</f>
        <v/>
      </c>
      <c r="D320">
        <f>IF(C320=1,D319+1,0)</f>
        <v/>
      </c>
      <c r="E320">
        <f>IF(A320="",0,IF(A320&gt;=$I$2,1,0))</f>
        <v/>
      </c>
      <c r="F320">
        <f>IF(AND(E320=1,C320=1),F319+1,0)</f>
        <v/>
      </c>
    </row>
    <row r="321">
      <c r="A321" s="29">
        <f>IF($I$5+319&gt;$I$3,"",$I$5+319)</f>
        <v/>
      </c>
      <c r="B321">
        <f>IF(A321="",0,SUMIF(記録!$A$2:$A$2001,A321,記録!$D$2:$D$2001))</f>
        <v/>
      </c>
      <c r="C321">
        <f>IF(B321&gt;0,1,0)</f>
        <v/>
      </c>
      <c r="D321">
        <f>IF(C321=1,D320+1,0)</f>
        <v/>
      </c>
      <c r="E321">
        <f>IF(A321="",0,IF(A321&gt;=$I$2,1,0))</f>
        <v/>
      </c>
      <c r="F321">
        <f>IF(AND(E321=1,C321=1),F320+1,0)</f>
        <v/>
      </c>
    </row>
    <row r="322">
      <c r="A322" s="29">
        <f>IF($I$5+320&gt;$I$3,"",$I$5+320)</f>
        <v/>
      </c>
      <c r="B322">
        <f>IF(A322="",0,SUMIF(記録!$A$2:$A$2001,A322,記録!$D$2:$D$2001))</f>
        <v/>
      </c>
      <c r="C322">
        <f>IF(B322&gt;0,1,0)</f>
        <v/>
      </c>
      <c r="D322">
        <f>IF(C322=1,D321+1,0)</f>
        <v/>
      </c>
      <c r="E322">
        <f>IF(A322="",0,IF(A322&gt;=$I$2,1,0))</f>
        <v/>
      </c>
      <c r="F322">
        <f>IF(AND(E322=1,C322=1),F321+1,0)</f>
        <v/>
      </c>
    </row>
    <row r="323">
      <c r="A323" s="29">
        <f>IF($I$5+321&gt;$I$3,"",$I$5+321)</f>
        <v/>
      </c>
      <c r="B323">
        <f>IF(A323="",0,SUMIF(記録!$A$2:$A$2001,A323,記録!$D$2:$D$2001))</f>
        <v/>
      </c>
      <c r="C323">
        <f>IF(B323&gt;0,1,0)</f>
        <v/>
      </c>
      <c r="D323">
        <f>IF(C323=1,D322+1,0)</f>
        <v/>
      </c>
      <c r="E323">
        <f>IF(A323="",0,IF(A323&gt;=$I$2,1,0))</f>
        <v/>
      </c>
      <c r="F323">
        <f>IF(AND(E323=1,C323=1),F322+1,0)</f>
        <v/>
      </c>
    </row>
    <row r="324">
      <c r="A324" s="29">
        <f>IF($I$5+322&gt;$I$3,"",$I$5+322)</f>
        <v/>
      </c>
      <c r="B324">
        <f>IF(A324="",0,SUMIF(記録!$A$2:$A$2001,A324,記録!$D$2:$D$2001))</f>
        <v/>
      </c>
      <c r="C324">
        <f>IF(B324&gt;0,1,0)</f>
        <v/>
      </c>
      <c r="D324">
        <f>IF(C324=1,D323+1,0)</f>
        <v/>
      </c>
      <c r="E324">
        <f>IF(A324="",0,IF(A324&gt;=$I$2,1,0))</f>
        <v/>
      </c>
      <c r="F324">
        <f>IF(AND(E324=1,C324=1),F323+1,0)</f>
        <v/>
      </c>
    </row>
    <row r="325">
      <c r="A325" s="29">
        <f>IF($I$5+323&gt;$I$3,"",$I$5+323)</f>
        <v/>
      </c>
      <c r="B325">
        <f>IF(A325="",0,SUMIF(記録!$A$2:$A$2001,A325,記録!$D$2:$D$2001))</f>
        <v/>
      </c>
      <c r="C325">
        <f>IF(B325&gt;0,1,0)</f>
        <v/>
      </c>
      <c r="D325">
        <f>IF(C325=1,D324+1,0)</f>
        <v/>
      </c>
      <c r="E325">
        <f>IF(A325="",0,IF(A325&gt;=$I$2,1,0))</f>
        <v/>
      </c>
      <c r="F325">
        <f>IF(AND(E325=1,C325=1),F324+1,0)</f>
        <v/>
      </c>
    </row>
    <row r="326">
      <c r="A326" s="29">
        <f>IF($I$5+324&gt;$I$3,"",$I$5+324)</f>
        <v/>
      </c>
      <c r="B326">
        <f>IF(A326="",0,SUMIF(記録!$A$2:$A$2001,A326,記録!$D$2:$D$2001))</f>
        <v/>
      </c>
      <c r="C326">
        <f>IF(B326&gt;0,1,0)</f>
        <v/>
      </c>
      <c r="D326">
        <f>IF(C326=1,D325+1,0)</f>
        <v/>
      </c>
      <c r="E326">
        <f>IF(A326="",0,IF(A326&gt;=$I$2,1,0))</f>
        <v/>
      </c>
      <c r="F326">
        <f>IF(AND(E326=1,C326=1),F325+1,0)</f>
        <v/>
      </c>
    </row>
    <row r="327">
      <c r="A327" s="29">
        <f>IF($I$5+325&gt;$I$3,"",$I$5+325)</f>
        <v/>
      </c>
      <c r="B327">
        <f>IF(A327="",0,SUMIF(記録!$A$2:$A$2001,A327,記録!$D$2:$D$2001))</f>
        <v/>
      </c>
      <c r="C327">
        <f>IF(B327&gt;0,1,0)</f>
        <v/>
      </c>
      <c r="D327">
        <f>IF(C327=1,D326+1,0)</f>
        <v/>
      </c>
      <c r="E327">
        <f>IF(A327="",0,IF(A327&gt;=$I$2,1,0))</f>
        <v/>
      </c>
      <c r="F327">
        <f>IF(AND(E327=1,C327=1),F326+1,0)</f>
        <v/>
      </c>
    </row>
    <row r="328">
      <c r="A328" s="29">
        <f>IF($I$5+326&gt;$I$3,"",$I$5+326)</f>
        <v/>
      </c>
      <c r="B328">
        <f>IF(A328="",0,SUMIF(記録!$A$2:$A$2001,A328,記録!$D$2:$D$2001))</f>
        <v/>
      </c>
      <c r="C328">
        <f>IF(B328&gt;0,1,0)</f>
        <v/>
      </c>
      <c r="D328">
        <f>IF(C328=1,D327+1,0)</f>
        <v/>
      </c>
      <c r="E328">
        <f>IF(A328="",0,IF(A328&gt;=$I$2,1,0))</f>
        <v/>
      </c>
      <c r="F328">
        <f>IF(AND(E328=1,C328=1),F327+1,0)</f>
        <v/>
      </c>
    </row>
    <row r="329">
      <c r="A329" s="29">
        <f>IF($I$5+327&gt;$I$3,"",$I$5+327)</f>
        <v/>
      </c>
      <c r="B329">
        <f>IF(A329="",0,SUMIF(記録!$A$2:$A$2001,A329,記録!$D$2:$D$2001))</f>
        <v/>
      </c>
      <c r="C329">
        <f>IF(B329&gt;0,1,0)</f>
        <v/>
      </c>
      <c r="D329">
        <f>IF(C329=1,D328+1,0)</f>
        <v/>
      </c>
      <c r="E329">
        <f>IF(A329="",0,IF(A329&gt;=$I$2,1,0))</f>
        <v/>
      </c>
      <c r="F329">
        <f>IF(AND(E329=1,C329=1),F328+1,0)</f>
        <v/>
      </c>
    </row>
    <row r="330">
      <c r="A330" s="29">
        <f>IF($I$5+328&gt;$I$3,"",$I$5+328)</f>
        <v/>
      </c>
      <c r="B330">
        <f>IF(A330="",0,SUMIF(記録!$A$2:$A$2001,A330,記録!$D$2:$D$2001))</f>
        <v/>
      </c>
      <c r="C330">
        <f>IF(B330&gt;0,1,0)</f>
        <v/>
      </c>
      <c r="D330">
        <f>IF(C330=1,D329+1,0)</f>
        <v/>
      </c>
      <c r="E330">
        <f>IF(A330="",0,IF(A330&gt;=$I$2,1,0))</f>
        <v/>
      </c>
      <c r="F330">
        <f>IF(AND(E330=1,C330=1),F329+1,0)</f>
        <v/>
      </c>
    </row>
    <row r="331">
      <c r="A331" s="29">
        <f>IF($I$5+329&gt;$I$3,"",$I$5+329)</f>
        <v/>
      </c>
      <c r="B331">
        <f>IF(A331="",0,SUMIF(記録!$A$2:$A$2001,A331,記録!$D$2:$D$2001))</f>
        <v/>
      </c>
      <c r="C331">
        <f>IF(B331&gt;0,1,0)</f>
        <v/>
      </c>
      <c r="D331">
        <f>IF(C331=1,D330+1,0)</f>
        <v/>
      </c>
      <c r="E331">
        <f>IF(A331="",0,IF(A331&gt;=$I$2,1,0))</f>
        <v/>
      </c>
      <c r="F331">
        <f>IF(AND(E331=1,C331=1),F330+1,0)</f>
        <v/>
      </c>
    </row>
    <row r="332">
      <c r="A332" s="29">
        <f>IF($I$5+330&gt;$I$3,"",$I$5+330)</f>
        <v/>
      </c>
      <c r="B332">
        <f>IF(A332="",0,SUMIF(記録!$A$2:$A$2001,A332,記録!$D$2:$D$2001))</f>
        <v/>
      </c>
      <c r="C332">
        <f>IF(B332&gt;0,1,0)</f>
        <v/>
      </c>
      <c r="D332">
        <f>IF(C332=1,D331+1,0)</f>
        <v/>
      </c>
      <c r="E332">
        <f>IF(A332="",0,IF(A332&gt;=$I$2,1,0))</f>
        <v/>
      </c>
      <c r="F332">
        <f>IF(AND(E332=1,C332=1),F331+1,0)</f>
        <v/>
      </c>
    </row>
    <row r="333">
      <c r="A333" s="29">
        <f>IF($I$5+331&gt;$I$3,"",$I$5+331)</f>
        <v/>
      </c>
      <c r="B333">
        <f>IF(A333="",0,SUMIF(記録!$A$2:$A$2001,A333,記録!$D$2:$D$2001))</f>
        <v/>
      </c>
      <c r="C333">
        <f>IF(B333&gt;0,1,0)</f>
        <v/>
      </c>
      <c r="D333">
        <f>IF(C333=1,D332+1,0)</f>
        <v/>
      </c>
      <c r="E333">
        <f>IF(A333="",0,IF(A333&gt;=$I$2,1,0))</f>
        <v/>
      </c>
      <c r="F333">
        <f>IF(AND(E333=1,C333=1),F332+1,0)</f>
        <v/>
      </c>
    </row>
    <row r="334">
      <c r="A334" s="29">
        <f>IF($I$5+332&gt;$I$3,"",$I$5+332)</f>
        <v/>
      </c>
      <c r="B334">
        <f>IF(A334="",0,SUMIF(記録!$A$2:$A$2001,A334,記録!$D$2:$D$2001))</f>
        <v/>
      </c>
      <c r="C334">
        <f>IF(B334&gt;0,1,0)</f>
        <v/>
      </c>
      <c r="D334">
        <f>IF(C334=1,D333+1,0)</f>
        <v/>
      </c>
      <c r="E334">
        <f>IF(A334="",0,IF(A334&gt;=$I$2,1,0))</f>
        <v/>
      </c>
      <c r="F334">
        <f>IF(AND(E334=1,C334=1),F333+1,0)</f>
        <v/>
      </c>
    </row>
    <row r="335">
      <c r="A335" s="29">
        <f>IF($I$5+333&gt;$I$3,"",$I$5+333)</f>
        <v/>
      </c>
      <c r="B335">
        <f>IF(A335="",0,SUMIF(記録!$A$2:$A$2001,A335,記録!$D$2:$D$2001))</f>
        <v/>
      </c>
      <c r="C335">
        <f>IF(B335&gt;0,1,0)</f>
        <v/>
      </c>
      <c r="D335">
        <f>IF(C335=1,D334+1,0)</f>
        <v/>
      </c>
      <c r="E335">
        <f>IF(A335="",0,IF(A335&gt;=$I$2,1,0))</f>
        <v/>
      </c>
      <c r="F335">
        <f>IF(AND(E335=1,C335=1),F334+1,0)</f>
        <v/>
      </c>
    </row>
    <row r="336">
      <c r="A336" s="29">
        <f>IF($I$5+334&gt;$I$3,"",$I$5+334)</f>
        <v/>
      </c>
      <c r="B336">
        <f>IF(A336="",0,SUMIF(記録!$A$2:$A$2001,A336,記録!$D$2:$D$2001))</f>
        <v/>
      </c>
      <c r="C336">
        <f>IF(B336&gt;0,1,0)</f>
        <v/>
      </c>
      <c r="D336">
        <f>IF(C336=1,D335+1,0)</f>
        <v/>
      </c>
      <c r="E336">
        <f>IF(A336="",0,IF(A336&gt;=$I$2,1,0))</f>
        <v/>
      </c>
      <c r="F336">
        <f>IF(AND(E336=1,C336=1),F335+1,0)</f>
        <v/>
      </c>
    </row>
    <row r="337">
      <c r="A337" s="29">
        <f>IF($I$5+335&gt;$I$3,"",$I$5+335)</f>
        <v/>
      </c>
      <c r="B337">
        <f>IF(A337="",0,SUMIF(記録!$A$2:$A$2001,A337,記録!$D$2:$D$2001))</f>
        <v/>
      </c>
      <c r="C337">
        <f>IF(B337&gt;0,1,0)</f>
        <v/>
      </c>
      <c r="D337">
        <f>IF(C337=1,D336+1,0)</f>
        <v/>
      </c>
      <c r="E337">
        <f>IF(A337="",0,IF(A337&gt;=$I$2,1,0))</f>
        <v/>
      </c>
      <c r="F337">
        <f>IF(AND(E337=1,C337=1),F336+1,0)</f>
        <v/>
      </c>
    </row>
    <row r="338">
      <c r="A338" s="29">
        <f>IF($I$5+336&gt;$I$3,"",$I$5+336)</f>
        <v/>
      </c>
      <c r="B338">
        <f>IF(A338="",0,SUMIF(記録!$A$2:$A$2001,A338,記録!$D$2:$D$2001))</f>
        <v/>
      </c>
      <c r="C338">
        <f>IF(B338&gt;0,1,0)</f>
        <v/>
      </c>
      <c r="D338">
        <f>IF(C338=1,D337+1,0)</f>
        <v/>
      </c>
      <c r="E338">
        <f>IF(A338="",0,IF(A338&gt;=$I$2,1,0))</f>
        <v/>
      </c>
      <c r="F338">
        <f>IF(AND(E338=1,C338=1),F337+1,0)</f>
        <v/>
      </c>
    </row>
    <row r="339">
      <c r="A339" s="29">
        <f>IF($I$5+337&gt;$I$3,"",$I$5+337)</f>
        <v/>
      </c>
      <c r="B339">
        <f>IF(A339="",0,SUMIF(記録!$A$2:$A$2001,A339,記録!$D$2:$D$2001))</f>
        <v/>
      </c>
      <c r="C339">
        <f>IF(B339&gt;0,1,0)</f>
        <v/>
      </c>
      <c r="D339">
        <f>IF(C339=1,D338+1,0)</f>
        <v/>
      </c>
      <c r="E339">
        <f>IF(A339="",0,IF(A339&gt;=$I$2,1,0))</f>
        <v/>
      </c>
      <c r="F339">
        <f>IF(AND(E339=1,C339=1),F338+1,0)</f>
        <v/>
      </c>
    </row>
    <row r="340">
      <c r="A340" s="29">
        <f>IF($I$5+338&gt;$I$3,"",$I$5+338)</f>
        <v/>
      </c>
      <c r="B340">
        <f>IF(A340="",0,SUMIF(記録!$A$2:$A$2001,A340,記録!$D$2:$D$2001))</f>
        <v/>
      </c>
      <c r="C340">
        <f>IF(B340&gt;0,1,0)</f>
        <v/>
      </c>
      <c r="D340">
        <f>IF(C340=1,D339+1,0)</f>
        <v/>
      </c>
      <c r="E340">
        <f>IF(A340="",0,IF(A340&gt;=$I$2,1,0))</f>
        <v/>
      </c>
      <c r="F340">
        <f>IF(AND(E340=1,C340=1),F339+1,0)</f>
        <v/>
      </c>
    </row>
    <row r="341">
      <c r="A341" s="29">
        <f>IF($I$5+339&gt;$I$3,"",$I$5+339)</f>
        <v/>
      </c>
      <c r="B341">
        <f>IF(A341="",0,SUMIF(記録!$A$2:$A$2001,A341,記録!$D$2:$D$2001))</f>
        <v/>
      </c>
      <c r="C341">
        <f>IF(B341&gt;0,1,0)</f>
        <v/>
      </c>
      <c r="D341">
        <f>IF(C341=1,D340+1,0)</f>
        <v/>
      </c>
      <c r="E341">
        <f>IF(A341="",0,IF(A341&gt;=$I$2,1,0))</f>
        <v/>
      </c>
      <c r="F341">
        <f>IF(AND(E341=1,C341=1),F340+1,0)</f>
        <v/>
      </c>
    </row>
    <row r="342">
      <c r="A342" s="29">
        <f>IF($I$5+340&gt;$I$3,"",$I$5+340)</f>
        <v/>
      </c>
      <c r="B342">
        <f>IF(A342="",0,SUMIF(記録!$A$2:$A$2001,A342,記録!$D$2:$D$2001))</f>
        <v/>
      </c>
      <c r="C342">
        <f>IF(B342&gt;0,1,0)</f>
        <v/>
      </c>
      <c r="D342">
        <f>IF(C342=1,D341+1,0)</f>
        <v/>
      </c>
      <c r="E342">
        <f>IF(A342="",0,IF(A342&gt;=$I$2,1,0))</f>
        <v/>
      </c>
      <c r="F342">
        <f>IF(AND(E342=1,C342=1),F341+1,0)</f>
        <v/>
      </c>
    </row>
    <row r="343">
      <c r="A343" s="29">
        <f>IF($I$5+341&gt;$I$3,"",$I$5+341)</f>
        <v/>
      </c>
      <c r="B343">
        <f>IF(A343="",0,SUMIF(記録!$A$2:$A$2001,A343,記録!$D$2:$D$2001))</f>
        <v/>
      </c>
      <c r="C343">
        <f>IF(B343&gt;0,1,0)</f>
        <v/>
      </c>
      <c r="D343">
        <f>IF(C343=1,D342+1,0)</f>
        <v/>
      </c>
      <c r="E343">
        <f>IF(A343="",0,IF(A343&gt;=$I$2,1,0))</f>
        <v/>
      </c>
      <c r="F343">
        <f>IF(AND(E343=1,C343=1),F342+1,0)</f>
        <v/>
      </c>
    </row>
    <row r="344">
      <c r="A344" s="29">
        <f>IF($I$5+342&gt;$I$3,"",$I$5+342)</f>
        <v/>
      </c>
      <c r="B344">
        <f>IF(A344="",0,SUMIF(記録!$A$2:$A$2001,A344,記録!$D$2:$D$2001))</f>
        <v/>
      </c>
      <c r="C344">
        <f>IF(B344&gt;0,1,0)</f>
        <v/>
      </c>
      <c r="D344">
        <f>IF(C344=1,D343+1,0)</f>
        <v/>
      </c>
      <c r="E344">
        <f>IF(A344="",0,IF(A344&gt;=$I$2,1,0))</f>
        <v/>
      </c>
      <c r="F344">
        <f>IF(AND(E344=1,C344=1),F343+1,0)</f>
        <v/>
      </c>
    </row>
    <row r="345">
      <c r="A345" s="29">
        <f>IF($I$5+343&gt;$I$3,"",$I$5+343)</f>
        <v/>
      </c>
      <c r="B345">
        <f>IF(A345="",0,SUMIF(記録!$A$2:$A$2001,A345,記録!$D$2:$D$2001))</f>
        <v/>
      </c>
      <c r="C345">
        <f>IF(B345&gt;0,1,0)</f>
        <v/>
      </c>
      <c r="D345">
        <f>IF(C345=1,D344+1,0)</f>
        <v/>
      </c>
      <c r="E345">
        <f>IF(A345="",0,IF(A345&gt;=$I$2,1,0))</f>
        <v/>
      </c>
      <c r="F345">
        <f>IF(AND(E345=1,C345=1),F344+1,0)</f>
        <v/>
      </c>
    </row>
    <row r="346">
      <c r="A346" s="29">
        <f>IF($I$5+344&gt;$I$3,"",$I$5+344)</f>
        <v/>
      </c>
      <c r="B346">
        <f>IF(A346="",0,SUMIF(記録!$A$2:$A$2001,A346,記録!$D$2:$D$2001))</f>
        <v/>
      </c>
      <c r="C346">
        <f>IF(B346&gt;0,1,0)</f>
        <v/>
      </c>
      <c r="D346">
        <f>IF(C346=1,D345+1,0)</f>
        <v/>
      </c>
      <c r="E346">
        <f>IF(A346="",0,IF(A346&gt;=$I$2,1,0))</f>
        <v/>
      </c>
      <c r="F346">
        <f>IF(AND(E346=1,C346=1),F345+1,0)</f>
        <v/>
      </c>
    </row>
    <row r="347">
      <c r="A347" s="29">
        <f>IF($I$5+345&gt;$I$3,"",$I$5+345)</f>
        <v/>
      </c>
      <c r="B347">
        <f>IF(A347="",0,SUMIF(記録!$A$2:$A$2001,A347,記録!$D$2:$D$2001))</f>
        <v/>
      </c>
      <c r="C347">
        <f>IF(B347&gt;0,1,0)</f>
        <v/>
      </c>
      <c r="D347">
        <f>IF(C347=1,D346+1,0)</f>
        <v/>
      </c>
      <c r="E347">
        <f>IF(A347="",0,IF(A347&gt;=$I$2,1,0))</f>
        <v/>
      </c>
      <c r="F347">
        <f>IF(AND(E347=1,C347=1),F346+1,0)</f>
        <v/>
      </c>
    </row>
    <row r="348">
      <c r="A348" s="29">
        <f>IF($I$5+346&gt;$I$3,"",$I$5+346)</f>
        <v/>
      </c>
      <c r="B348">
        <f>IF(A348="",0,SUMIF(記録!$A$2:$A$2001,A348,記録!$D$2:$D$2001))</f>
        <v/>
      </c>
      <c r="C348">
        <f>IF(B348&gt;0,1,0)</f>
        <v/>
      </c>
      <c r="D348">
        <f>IF(C348=1,D347+1,0)</f>
        <v/>
      </c>
      <c r="E348">
        <f>IF(A348="",0,IF(A348&gt;=$I$2,1,0))</f>
        <v/>
      </c>
      <c r="F348">
        <f>IF(AND(E348=1,C348=1),F347+1,0)</f>
        <v/>
      </c>
    </row>
    <row r="349">
      <c r="A349" s="29">
        <f>IF($I$5+347&gt;$I$3,"",$I$5+347)</f>
        <v/>
      </c>
      <c r="B349">
        <f>IF(A349="",0,SUMIF(記録!$A$2:$A$2001,A349,記録!$D$2:$D$2001))</f>
        <v/>
      </c>
      <c r="C349">
        <f>IF(B349&gt;0,1,0)</f>
        <v/>
      </c>
      <c r="D349">
        <f>IF(C349=1,D348+1,0)</f>
        <v/>
      </c>
      <c r="E349">
        <f>IF(A349="",0,IF(A349&gt;=$I$2,1,0))</f>
        <v/>
      </c>
      <c r="F349">
        <f>IF(AND(E349=1,C349=1),F348+1,0)</f>
        <v/>
      </c>
    </row>
    <row r="350">
      <c r="A350" s="29">
        <f>IF($I$5+348&gt;$I$3,"",$I$5+348)</f>
        <v/>
      </c>
      <c r="B350">
        <f>IF(A350="",0,SUMIF(記録!$A$2:$A$2001,A350,記録!$D$2:$D$2001))</f>
        <v/>
      </c>
      <c r="C350">
        <f>IF(B350&gt;0,1,0)</f>
        <v/>
      </c>
      <c r="D350">
        <f>IF(C350=1,D349+1,0)</f>
        <v/>
      </c>
      <c r="E350">
        <f>IF(A350="",0,IF(A350&gt;=$I$2,1,0))</f>
        <v/>
      </c>
      <c r="F350">
        <f>IF(AND(E350=1,C350=1),F349+1,0)</f>
        <v/>
      </c>
    </row>
    <row r="351">
      <c r="A351" s="29">
        <f>IF($I$5+349&gt;$I$3,"",$I$5+349)</f>
        <v/>
      </c>
      <c r="B351">
        <f>IF(A351="",0,SUMIF(記録!$A$2:$A$2001,A351,記録!$D$2:$D$2001))</f>
        <v/>
      </c>
      <c r="C351">
        <f>IF(B351&gt;0,1,0)</f>
        <v/>
      </c>
      <c r="D351">
        <f>IF(C351=1,D350+1,0)</f>
        <v/>
      </c>
      <c r="E351">
        <f>IF(A351="",0,IF(A351&gt;=$I$2,1,0))</f>
        <v/>
      </c>
      <c r="F351">
        <f>IF(AND(E351=1,C351=1),F350+1,0)</f>
        <v/>
      </c>
    </row>
    <row r="352">
      <c r="A352" s="29">
        <f>IF($I$5+350&gt;$I$3,"",$I$5+350)</f>
        <v/>
      </c>
      <c r="B352">
        <f>IF(A352="",0,SUMIF(記録!$A$2:$A$2001,A352,記録!$D$2:$D$2001))</f>
        <v/>
      </c>
      <c r="C352">
        <f>IF(B352&gt;0,1,0)</f>
        <v/>
      </c>
      <c r="D352">
        <f>IF(C352=1,D351+1,0)</f>
        <v/>
      </c>
      <c r="E352">
        <f>IF(A352="",0,IF(A352&gt;=$I$2,1,0))</f>
        <v/>
      </c>
      <c r="F352">
        <f>IF(AND(E352=1,C352=1),F351+1,0)</f>
        <v/>
      </c>
    </row>
    <row r="353">
      <c r="A353" s="29">
        <f>IF($I$5+351&gt;$I$3,"",$I$5+351)</f>
        <v/>
      </c>
      <c r="B353">
        <f>IF(A353="",0,SUMIF(記録!$A$2:$A$2001,A353,記録!$D$2:$D$2001))</f>
        <v/>
      </c>
      <c r="C353">
        <f>IF(B353&gt;0,1,0)</f>
        <v/>
      </c>
      <c r="D353">
        <f>IF(C353=1,D352+1,0)</f>
        <v/>
      </c>
      <c r="E353">
        <f>IF(A353="",0,IF(A353&gt;=$I$2,1,0))</f>
        <v/>
      </c>
      <c r="F353">
        <f>IF(AND(E353=1,C353=1),F352+1,0)</f>
        <v/>
      </c>
    </row>
    <row r="354">
      <c r="A354" s="29">
        <f>IF($I$5+352&gt;$I$3,"",$I$5+352)</f>
        <v/>
      </c>
      <c r="B354">
        <f>IF(A354="",0,SUMIF(記録!$A$2:$A$2001,A354,記録!$D$2:$D$2001))</f>
        <v/>
      </c>
      <c r="C354">
        <f>IF(B354&gt;0,1,0)</f>
        <v/>
      </c>
      <c r="D354">
        <f>IF(C354=1,D353+1,0)</f>
        <v/>
      </c>
      <c r="E354">
        <f>IF(A354="",0,IF(A354&gt;=$I$2,1,0))</f>
        <v/>
      </c>
      <c r="F354">
        <f>IF(AND(E354=1,C354=1),F353+1,0)</f>
        <v/>
      </c>
    </row>
    <row r="355">
      <c r="A355" s="29">
        <f>IF($I$5+353&gt;$I$3,"",$I$5+353)</f>
        <v/>
      </c>
      <c r="B355">
        <f>IF(A355="",0,SUMIF(記録!$A$2:$A$2001,A355,記録!$D$2:$D$2001))</f>
        <v/>
      </c>
      <c r="C355">
        <f>IF(B355&gt;0,1,0)</f>
        <v/>
      </c>
      <c r="D355">
        <f>IF(C355=1,D354+1,0)</f>
        <v/>
      </c>
      <c r="E355">
        <f>IF(A355="",0,IF(A355&gt;=$I$2,1,0))</f>
        <v/>
      </c>
      <c r="F355">
        <f>IF(AND(E355=1,C355=1),F354+1,0)</f>
        <v/>
      </c>
    </row>
    <row r="356">
      <c r="A356" s="29">
        <f>IF($I$5+354&gt;$I$3,"",$I$5+354)</f>
        <v/>
      </c>
      <c r="B356">
        <f>IF(A356="",0,SUMIF(記録!$A$2:$A$2001,A356,記録!$D$2:$D$2001))</f>
        <v/>
      </c>
      <c r="C356">
        <f>IF(B356&gt;0,1,0)</f>
        <v/>
      </c>
      <c r="D356">
        <f>IF(C356=1,D355+1,0)</f>
        <v/>
      </c>
      <c r="E356">
        <f>IF(A356="",0,IF(A356&gt;=$I$2,1,0))</f>
        <v/>
      </c>
      <c r="F356">
        <f>IF(AND(E356=1,C356=1),F355+1,0)</f>
        <v/>
      </c>
    </row>
    <row r="357">
      <c r="A357" s="29">
        <f>IF($I$5+355&gt;$I$3,"",$I$5+355)</f>
        <v/>
      </c>
      <c r="B357">
        <f>IF(A357="",0,SUMIF(記録!$A$2:$A$2001,A357,記録!$D$2:$D$2001))</f>
        <v/>
      </c>
      <c r="C357">
        <f>IF(B357&gt;0,1,0)</f>
        <v/>
      </c>
      <c r="D357">
        <f>IF(C357=1,D356+1,0)</f>
        <v/>
      </c>
      <c r="E357">
        <f>IF(A357="",0,IF(A357&gt;=$I$2,1,0))</f>
        <v/>
      </c>
      <c r="F357">
        <f>IF(AND(E357=1,C357=1),F356+1,0)</f>
        <v/>
      </c>
    </row>
    <row r="358">
      <c r="A358" s="29">
        <f>IF($I$5+356&gt;$I$3,"",$I$5+356)</f>
        <v/>
      </c>
      <c r="B358">
        <f>IF(A358="",0,SUMIF(記録!$A$2:$A$2001,A358,記録!$D$2:$D$2001))</f>
        <v/>
      </c>
      <c r="C358">
        <f>IF(B358&gt;0,1,0)</f>
        <v/>
      </c>
      <c r="D358">
        <f>IF(C358=1,D357+1,0)</f>
        <v/>
      </c>
      <c r="E358">
        <f>IF(A358="",0,IF(A358&gt;=$I$2,1,0))</f>
        <v/>
      </c>
      <c r="F358">
        <f>IF(AND(E358=1,C358=1),F357+1,0)</f>
        <v/>
      </c>
    </row>
    <row r="359">
      <c r="A359" s="29">
        <f>IF($I$5+357&gt;$I$3,"",$I$5+357)</f>
        <v/>
      </c>
      <c r="B359">
        <f>IF(A359="",0,SUMIF(記録!$A$2:$A$2001,A359,記録!$D$2:$D$2001))</f>
        <v/>
      </c>
      <c r="C359">
        <f>IF(B359&gt;0,1,0)</f>
        <v/>
      </c>
      <c r="D359">
        <f>IF(C359=1,D358+1,0)</f>
        <v/>
      </c>
      <c r="E359">
        <f>IF(A359="",0,IF(A359&gt;=$I$2,1,0))</f>
        <v/>
      </c>
      <c r="F359">
        <f>IF(AND(E359=1,C359=1),F358+1,0)</f>
        <v/>
      </c>
    </row>
    <row r="360">
      <c r="A360" s="29">
        <f>IF($I$5+358&gt;$I$3,"",$I$5+358)</f>
        <v/>
      </c>
      <c r="B360">
        <f>IF(A360="",0,SUMIF(記録!$A$2:$A$2001,A360,記録!$D$2:$D$2001))</f>
        <v/>
      </c>
      <c r="C360">
        <f>IF(B360&gt;0,1,0)</f>
        <v/>
      </c>
      <c r="D360">
        <f>IF(C360=1,D359+1,0)</f>
        <v/>
      </c>
      <c r="E360">
        <f>IF(A360="",0,IF(A360&gt;=$I$2,1,0))</f>
        <v/>
      </c>
      <c r="F360">
        <f>IF(AND(E360=1,C360=1),F359+1,0)</f>
        <v/>
      </c>
    </row>
    <row r="361">
      <c r="A361" s="29">
        <f>IF($I$5+359&gt;$I$3,"",$I$5+359)</f>
        <v/>
      </c>
      <c r="B361">
        <f>IF(A361="",0,SUMIF(記録!$A$2:$A$2001,A361,記録!$D$2:$D$2001))</f>
        <v/>
      </c>
      <c r="C361">
        <f>IF(B361&gt;0,1,0)</f>
        <v/>
      </c>
      <c r="D361">
        <f>IF(C361=1,D360+1,0)</f>
        <v/>
      </c>
      <c r="E361">
        <f>IF(A361="",0,IF(A361&gt;=$I$2,1,0))</f>
        <v/>
      </c>
      <c r="F361">
        <f>IF(AND(E361=1,C361=1),F360+1,0)</f>
        <v/>
      </c>
    </row>
    <row r="362">
      <c r="A362" s="29">
        <f>IF($I$5+360&gt;$I$3,"",$I$5+360)</f>
        <v/>
      </c>
      <c r="B362">
        <f>IF(A362="",0,SUMIF(記録!$A$2:$A$2001,A362,記録!$D$2:$D$2001))</f>
        <v/>
      </c>
      <c r="C362">
        <f>IF(B362&gt;0,1,0)</f>
        <v/>
      </c>
      <c r="D362">
        <f>IF(C362=1,D361+1,0)</f>
        <v/>
      </c>
      <c r="E362">
        <f>IF(A362="",0,IF(A362&gt;=$I$2,1,0))</f>
        <v/>
      </c>
      <c r="F362">
        <f>IF(AND(E362=1,C362=1),F361+1,0)</f>
        <v/>
      </c>
    </row>
    <row r="363">
      <c r="A363" s="29">
        <f>IF($I$5+361&gt;$I$3,"",$I$5+361)</f>
        <v/>
      </c>
      <c r="B363">
        <f>IF(A363="",0,SUMIF(記録!$A$2:$A$2001,A363,記録!$D$2:$D$2001))</f>
        <v/>
      </c>
      <c r="C363">
        <f>IF(B363&gt;0,1,0)</f>
        <v/>
      </c>
      <c r="D363">
        <f>IF(C363=1,D362+1,0)</f>
        <v/>
      </c>
      <c r="E363">
        <f>IF(A363="",0,IF(A363&gt;=$I$2,1,0))</f>
        <v/>
      </c>
      <c r="F363">
        <f>IF(AND(E363=1,C363=1),F362+1,0)</f>
        <v/>
      </c>
    </row>
    <row r="364">
      <c r="A364" s="29">
        <f>IF($I$5+362&gt;$I$3,"",$I$5+362)</f>
        <v/>
      </c>
      <c r="B364">
        <f>IF(A364="",0,SUMIF(記録!$A$2:$A$2001,A364,記録!$D$2:$D$2001))</f>
        <v/>
      </c>
      <c r="C364">
        <f>IF(B364&gt;0,1,0)</f>
        <v/>
      </c>
      <c r="D364">
        <f>IF(C364=1,D363+1,0)</f>
        <v/>
      </c>
      <c r="E364">
        <f>IF(A364="",0,IF(A364&gt;=$I$2,1,0))</f>
        <v/>
      </c>
      <c r="F364">
        <f>IF(AND(E364=1,C364=1),F363+1,0)</f>
        <v/>
      </c>
    </row>
    <row r="365">
      <c r="A365" s="29">
        <f>IF($I$5+363&gt;$I$3,"",$I$5+363)</f>
        <v/>
      </c>
      <c r="B365">
        <f>IF(A365="",0,SUMIF(記録!$A$2:$A$2001,A365,記録!$D$2:$D$2001))</f>
        <v/>
      </c>
      <c r="C365">
        <f>IF(B365&gt;0,1,0)</f>
        <v/>
      </c>
      <c r="D365">
        <f>IF(C365=1,D364+1,0)</f>
        <v/>
      </c>
      <c r="E365">
        <f>IF(A365="",0,IF(A365&gt;=$I$2,1,0))</f>
        <v/>
      </c>
      <c r="F365">
        <f>IF(AND(E365=1,C365=1),F364+1,0)</f>
        <v/>
      </c>
    </row>
    <row r="366">
      <c r="A366" s="29">
        <f>IF($I$5+364&gt;$I$3,"",$I$5+364)</f>
        <v/>
      </c>
      <c r="B366">
        <f>IF(A366="",0,SUMIF(記録!$A$2:$A$2001,A366,記録!$D$2:$D$2001))</f>
        <v/>
      </c>
      <c r="C366">
        <f>IF(B366&gt;0,1,0)</f>
        <v/>
      </c>
      <c r="D366">
        <f>IF(C366=1,D365+1,0)</f>
        <v/>
      </c>
      <c r="E366">
        <f>IF(A366="",0,IF(A366&gt;=$I$2,1,0))</f>
        <v/>
      </c>
      <c r="F366">
        <f>IF(AND(E366=1,C366=1),F365+1,0)</f>
        <v/>
      </c>
    </row>
    <row r="367">
      <c r="A367" s="29">
        <f>IF($I$5+365&gt;$I$3,"",$I$5+365)</f>
        <v/>
      </c>
      <c r="B367">
        <f>IF(A367="",0,SUMIF(記録!$A$2:$A$2001,A367,記録!$D$2:$D$2001))</f>
        <v/>
      </c>
      <c r="C367">
        <f>IF(B367&gt;0,1,0)</f>
        <v/>
      </c>
      <c r="D367">
        <f>IF(C367=1,D366+1,0)</f>
        <v/>
      </c>
      <c r="E367">
        <f>IF(A367="",0,IF(A367&gt;=$I$2,1,0))</f>
        <v/>
      </c>
      <c r="F367">
        <f>IF(AND(E367=1,C367=1),F366+1,0)</f>
        <v/>
      </c>
    </row>
    <row r="368">
      <c r="A368" s="29">
        <f>IF($I$5+366&gt;$I$3,"",$I$5+366)</f>
        <v/>
      </c>
      <c r="B368">
        <f>IF(A368="",0,SUMIF(記録!$A$2:$A$2001,A368,記録!$D$2:$D$2001))</f>
        <v/>
      </c>
      <c r="C368">
        <f>IF(B368&gt;0,1,0)</f>
        <v/>
      </c>
      <c r="D368">
        <f>IF(C368=1,D367+1,0)</f>
        <v/>
      </c>
      <c r="E368">
        <f>IF(A368="",0,IF(A368&gt;=$I$2,1,0))</f>
        <v/>
      </c>
      <c r="F368">
        <f>IF(AND(E368=1,C368=1),F367+1,0)</f>
        <v/>
      </c>
    </row>
    <row r="369">
      <c r="A369" s="29">
        <f>IF($I$5+367&gt;$I$3,"",$I$5+367)</f>
        <v/>
      </c>
      <c r="B369">
        <f>IF(A369="",0,SUMIF(記録!$A$2:$A$2001,A369,記録!$D$2:$D$2001))</f>
        <v/>
      </c>
      <c r="C369">
        <f>IF(B369&gt;0,1,0)</f>
        <v/>
      </c>
      <c r="D369">
        <f>IF(C369=1,D368+1,0)</f>
        <v/>
      </c>
      <c r="E369">
        <f>IF(A369="",0,IF(A369&gt;=$I$2,1,0))</f>
        <v/>
      </c>
      <c r="F369">
        <f>IF(AND(E369=1,C369=1),F368+1,0)</f>
        <v/>
      </c>
    </row>
    <row r="370">
      <c r="A370" s="29">
        <f>IF($I$5+368&gt;$I$3,"",$I$5+368)</f>
        <v/>
      </c>
      <c r="B370">
        <f>IF(A370="",0,SUMIF(記録!$A$2:$A$2001,A370,記録!$D$2:$D$2001))</f>
        <v/>
      </c>
      <c r="C370">
        <f>IF(B370&gt;0,1,0)</f>
        <v/>
      </c>
      <c r="D370">
        <f>IF(C370=1,D369+1,0)</f>
        <v/>
      </c>
      <c r="E370">
        <f>IF(A370="",0,IF(A370&gt;=$I$2,1,0))</f>
        <v/>
      </c>
      <c r="F370">
        <f>IF(AND(E370=1,C370=1),F369+1,0)</f>
        <v/>
      </c>
    </row>
    <row r="371">
      <c r="A371" s="29">
        <f>IF($I$5+369&gt;$I$3,"",$I$5+369)</f>
        <v/>
      </c>
      <c r="B371">
        <f>IF(A371="",0,SUMIF(記録!$A$2:$A$2001,A371,記録!$D$2:$D$2001))</f>
        <v/>
      </c>
      <c r="C371">
        <f>IF(B371&gt;0,1,0)</f>
        <v/>
      </c>
      <c r="D371">
        <f>IF(C371=1,D370+1,0)</f>
        <v/>
      </c>
      <c r="E371">
        <f>IF(A371="",0,IF(A371&gt;=$I$2,1,0))</f>
        <v/>
      </c>
      <c r="F371">
        <f>IF(AND(E371=1,C371=1),F370+1,0)</f>
        <v/>
      </c>
    </row>
    <row r="372">
      <c r="A372" s="29">
        <f>IF($I$5+370&gt;$I$3,"",$I$5+370)</f>
        <v/>
      </c>
      <c r="B372">
        <f>IF(A372="",0,SUMIF(記録!$A$2:$A$2001,A372,記録!$D$2:$D$2001))</f>
        <v/>
      </c>
      <c r="C372">
        <f>IF(B372&gt;0,1,0)</f>
        <v/>
      </c>
      <c r="D372">
        <f>IF(C372=1,D371+1,0)</f>
        <v/>
      </c>
      <c r="E372">
        <f>IF(A372="",0,IF(A372&gt;=$I$2,1,0))</f>
        <v/>
      </c>
      <c r="F372">
        <f>IF(AND(E372=1,C372=1),F371+1,0)</f>
        <v/>
      </c>
    </row>
    <row r="373">
      <c r="A373" s="29">
        <f>IF($I$5+371&gt;$I$3,"",$I$5+371)</f>
        <v/>
      </c>
      <c r="B373">
        <f>IF(A373="",0,SUMIF(記録!$A$2:$A$2001,A373,記録!$D$2:$D$2001))</f>
        <v/>
      </c>
      <c r="C373">
        <f>IF(B373&gt;0,1,0)</f>
        <v/>
      </c>
      <c r="D373">
        <f>IF(C373=1,D372+1,0)</f>
        <v/>
      </c>
      <c r="E373">
        <f>IF(A373="",0,IF(A373&gt;=$I$2,1,0))</f>
        <v/>
      </c>
      <c r="F373">
        <f>IF(AND(E373=1,C373=1),F372+1,0)</f>
        <v/>
      </c>
    </row>
    <row r="374">
      <c r="A374" s="29">
        <f>IF($I$5+372&gt;$I$3,"",$I$5+372)</f>
        <v/>
      </c>
      <c r="B374">
        <f>IF(A374="",0,SUMIF(記録!$A$2:$A$2001,A374,記録!$D$2:$D$2001))</f>
        <v/>
      </c>
      <c r="C374">
        <f>IF(B374&gt;0,1,0)</f>
        <v/>
      </c>
      <c r="D374">
        <f>IF(C374=1,D373+1,0)</f>
        <v/>
      </c>
      <c r="E374">
        <f>IF(A374="",0,IF(A374&gt;=$I$2,1,0))</f>
        <v/>
      </c>
      <c r="F374">
        <f>IF(AND(E374=1,C374=1),F373+1,0)</f>
        <v/>
      </c>
    </row>
    <row r="375">
      <c r="A375" s="29">
        <f>IF($I$5+373&gt;$I$3,"",$I$5+373)</f>
        <v/>
      </c>
      <c r="B375">
        <f>IF(A375="",0,SUMIF(記録!$A$2:$A$2001,A375,記録!$D$2:$D$2001))</f>
        <v/>
      </c>
      <c r="C375">
        <f>IF(B375&gt;0,1,0)</f>
        <v/>
      </c>
      <c r="D375">
        <f>IF(C375=1,D374+1,0)</f>
        <v/>
      </c>
      <c r="E375">
        <f>IF(A375="",0,IF(A375&gt;=$I$2,1,0))</f>
        <v/>
      </c>
      <c r="F375">
        <f>IF(AND(E375=1,C375=1),F374+1,0)</f>
        <v/>
      </c>
    </row>
    <row r="376">
      <c r="A376" s="29">
        <f>IF($I$5+374&gt;$I$3,"",$I$5+374)</f>
        <v/>
      </c>
      <c r="B376">
        <f>IF(A376="",0,SUMIF(記録!$A$2:$A$2001,A376,記録!$D$2:$D$2001))</f>
        <v/>
      </c>
      <c r="C376">
        <f>IF(B376&gt;0,1,0)</f>
        <v/>
      </c>
      <c r="D376">
        <f>IF(C376=1,D375+1,0)</f>
        <v/>
      </c>
      <c r="E376">
        <f>IF(A376="",0,IF(A376&gt;=$I$2,1,0))</f>
        <v/>
      </c>
      <c r="F376">
        <f>IF(AND(E376=1,C376=1),F375+1,0)</f>
        <v/>
      </c>
    </row>
    <row r="377">
      <c r="A377" s="29">
        <f>IF($I$5+375&gt;$I$3,"",$I$5+375)</f>
        <v/>
      </c>
      <c r="B377">
        <f>IF(A377="",0,SUMIF(記録!$A$2:$A$2001,A377,記録!$D$2:$D$2001))</f>
        <v/>
      </c>
      <c r="C377">
        <f>IF(B377&gt;0,1,0)</f>
        <v/>
      </c>
      <c r="D377">
        <f>IF(C377=1,D376+1,0)</f>
        <v/>
      </c>
      <c r="E377">
        <f>IF(A377="",0,IF(A377&gt;=$I$2,1,0))</f>
        <v/>
      </c>
      <c r="F377">
        <f>IF(AND(E377=1,C377=1),F376+1,0)</f>
        <v/>
      </c>
    </row>
    <row r="378">
      <c r="A378" s="29">
        <f>IF($I$5+376&gt;$I$3,"",$I$5+376)</f>
        <v/>
      </c>
      <c r="B378">
        <f>IF(A378="",0,SUMIF(記録!$A$2:$A$2001,A378,記録!$D$2:$D$2001))</f>
        <v/>
      </c>
      <c r="C378">
        <f>IF(B378&gt;0,1,0)</f>
        <v/>
      </c>
      <c r="D378">
        <f>IF(C378=1,D377+1,0)</f>
        <v/>
      </c>
      <c r="E378">
        <f>IF(A378="",0,IF(A378&gt;=$I$2,1,0))</f>
        <v/>
      </c>
      <c r="F378">
        <f>IF(AND(E378=1,C378=1),F377+1,0)</f>
        <v/>
      </c>
    </row>
    <row r="379">
      <c r="A379" s="29">
        <f>IF($I$5+377&gt;$I$3,"",$I$5+377)</f>
        <v/>
      </c>
      <c r="B379">
        <f>IF(A379="",0,SUMIF(記録!$A$2:$A$2001,A379,記録!$D$2:$D$2001))</f>
        <v/>
      </c>
      <c r="C379">
        <f>IF(B379&gt;0,1,0)</f>
        <v/>
      </c>
      <c r="D379">
        <f>IF(C379=1,D378+1,0)</f>
        <v/>
      </c>
      <c r="E379">
        <f>IF(A379="",0,IF(A379&gt;=$I$2,1,0))</f>
        <v/>
      </c>
      <c r="F379">
        <f>IF(AND(E379=1,C379=1),F378+1,0)</f>
        <v/>
      </c>
    </row>
    <row r="380">
      <c r="A380" s="29">
        <f>IF($I$5+378&gt;$I$3,"",$I$5+378)</f>
        <v/>
      </c>
      <c r="B380">
        <f>IF(A380="",0,SUMIF(記録!$A$2:$A$2001,A380,記録!$D$2:$D$2001))</f>
        <v/>
      </c>
      <c r="C380">
        <f>IF(B380&gt;0,1,0)</f>
        <v/>
      </c>
      <c r="D380">
        <f>IF(C380=1,D379+1,0)</f>
        <v/>
      </c>
      <c r="E380">
        <f>IF(A380="",0,IF(A380&gt;=$I$2,1,0))</f>
        <v/>
      </c>
      <c r="F380">
        <f>IF(AND(E380=1,C380=1),F379+1,0)</f>
        <v/>
      </c>
    </row>
    <row r="381">
      <c r="A381" s="29">
        <f>IF($I$5+379&gt;$I$3,"",$I$5+379)</f>
        <v/>
      </c>
      <c r="B381">
        <f>IF(A381="",0,SUMIF(記録!$A$2:$A$2001,A381,記録!$D$2:$D$2001))</f>
        <v/>
      </c>
      <c r="C381">
        <f>IF(B381&gt;0,1,0)</f>
        <v/>
      </c>
      <c r="D381">
        <f>IF(C381=1,D380+1,0)</f>
        <v/>
      </c>
      <c r="E381">
        <f>IF(A381="",0,IF(A381&gt;=$I$2,1,0))</f>
        <v/>
      </c>
      <c r="F381">
        <f>IF(AND(E381=1,C381=1),F380+1,0)</f>
        <v/>
      </c>
    </row>
    <row r="382">
      <c r="A382" s="29">
        <f>IF($I$5+380&gt;$I$3,"",$I$5+380)</f>
        <v/>
      </c>
      <c r="B382">
        <f>IF(A382="",0,SUMIF(記録!$A$2:$A$2001,A382,記録!$D$2:$D$2001))</f>
        <v/>
      </c>
      <c r="C382">
        <f>IF(B382&gt;0,1,0)</f>
        <v/>
      </c>
      <c r="D382">
        <f>IF(C382=1,D381+1,0)</f>
        <v/>
      </c>
      <c r="E382">
        <f>IF(A382="",0,IF(A382&gt;=$I$2,1,0))</f>
        <v/>
      </c>
      <c r="F382">
        <f>IF(AND(E382=1,C382=1),F381+1,0)</f>
        <v/>
      </c>
    </row>
    <row r="383">
      <c r="A383" s="29">
        <f>IF($I$5+381&gt;$I$3,"",$I$5+381)</f>
        <v/>
      </c>
      <c r="B383">
        <f>IF(A383="",0,SUMIF(記録!$A$2:$A$2001,A383,記録!$D$2:$D$2001))</f>
        <v/>
      </c>
      <c r="C383">
        <f>IF(B383&gt;0,1,0)</f>
        <v/>
      </c>
      <c r="D383">
        <f>IF(C383=1,D382+1,0)</f>
        <v/>
      </c>
      <c r="E383">
        <f>IF(A383="",0,IF(A383&gt;=$I$2,1,0))</f>
        <v/>
      </c>
      <c r="F383">
        <f>IF(AND(E383=1,C383=1),F382+1,0)</f>
        <v/>
      </c>
    </row>
    <row r="384">
      <c r="A384" s="29">
        <f>IF($I$5+382&gt;$I$3,"",$I$5+382)</f>
        <v/>
      </c>
      <c r="B384">
        <f>IF(A384="",0,SUMIF(記録!$A$2:$A$2001,A384,記録!$D$2:$D$2001))</f>
        <v/>
      </c>
      <c r="C384">
        <f>IF(B384&gt;0,1,0)</f>
        <v/>
      </c>
      <c r="D384">
        <f>IF(C384=1,D383+1,0)</f>
        <v/>
      </c>
      <c r="E384">
        <f>IF(A384="",0,IF(A384&gt;=$I$2,1,0))</f>
        <v/>
      </c>
      <c r="F384">
        <f>IF(AND(E384=1,C384=1),F383+1,0)</f>
        <v/>
      </c>
    </row>
    <row r="385">
      <c r="A385" s="29">
        <f>IF($I$5+383&gt;$I$3,"",$I$5+383)</f>
        <v/>
      </c>
      <c r="B385">
        <f>IF(A385="",0,SUMIF(記録!$A$2:$A$2001,A385,記録!$D$2:$D$2001))</f>
        <v/>
      </c>
      <c r="C385">
        <f>IF(B385&gt;0,1,0)</f>
        <v/>
      </c>
      <c r="D385">
        <f>IF(C385=1,D384+1,0)</f>
        <v/>
      </c>
      <c r="E385">
        <f>IF(A385="",0,IF(A385&gt;=$I$2,1,0))</f>
        <v/>
      </c>
      <c r="F385">
        <f>IF(AND(E385=1,C385=1),F384+1,0)</f>
        <v/>
      </c>
    </row>
    <row r="386">
      <c r="A386" s="29">
        <f>IF($I$5+384&gt;$I$3,"",$I$5+384)</f>
        <v/>
      </c>
      <c r="B386">
        <f>IF(A386="",0,SUMIF(記録!$A$2:$A$2001,A386,記録!$D$2:$D$2001))</f>
        <v/>
      </c>
      <c r="C386">
        <f>IF(B386&gt;0,1,0)</f>
        <v/>
      </c>
      <c r="D386">
        <f>IF(C386=1,D385+1,0)</f>
        <v/>
      </c>
      <c r="E386">
        <f>IF(A386="",0,IF(A386&gt;=$I$2,1,0))</f>
        <v/>
      </c>
      <c r="F386">
        <f>IF(AND(E386=1,C386=1),F385+1,0)</f>
        <v/>
      </c>
    </row>
    <row r="387">
      <c r="A387" s="29">
        <f>IF($I$5+385&gt;$I$3,"",$I$5+385)</f>
        <v/>
      </c>
      <c r="B387">
        <f>IF(A387="",0,SUMIF(記録!$A$2:$A$2001,A387,記録!$D$2:$D$2001))</f>
        <v/>
      </c>
      <c r="C387">
        <f>IF(B387&gt;0,1,0)</f>
        <v/>
      </c>
      <c r="D387">
        <f>IF(C387=1,D386+1,0)</f>
        <v/>
      </c>
      <c r="E387">
        <f>IF(A387="",0,IF(A387&gt;=$I$2,1,0))</f>
        <v/>
      </c>
      <c r="F387">
        <f>IF(AND(E387=1,C387=1),F386+1,0)</f>
        <v/>
      </c>
    </row>
    <row r="388">
      <c r="A388" s="29">
        <f>IF($I$5+386&gt;$I$3,"",$I$5+386)</f>
        <v/>
      </c>
      <c r="B388">
        <f>IF(A388="",0,SUMIF(記録!$A$2:$A$2001,A388,記録!$D$2:$D$2001))</f>
        <v/>
      </c>
      <c r="C388">
        <f>IF(B388&gt;0,1,0)</f>
        <v/>
      </c>
      <c r="D388">
        <f>IF(C388=1,D387+1,0)</f>
        <v/>
      </c>
      <c r="E388">
        <f>IF(A388="",0,IF(A388&gt;=$I$2,1,0))</f>
        <v/>
      </c>
      <c r="F388">
        <f>IF(AND(E388=1,C388=1),F387+1,0)</f>
        <v/>
      </c>
    </row>
    <row r="389">
      <c r="A389" s="29">
        <f>IF($I$5+387&gt;$I$3,"",$I$5+387)</f>
        <v/>
      </c>
      <c r="B389">
        <f>IF(A389="",0,SUMIF(記録!$A$2:$A$2001,A389,記録!$D$2:$D$2001))</f>
        <v/>
      </c>
      <c r="C389">
        <f>IF(B389&gt;0,1,0)</f>
        <v/>
      </c>
      <c r="D389">
        <f>IF(C389=1,D388+1,0)</f>
        <v/>
      </c>
      <c r="E389">
        <f>IF(A389="",0,IF(A389&gt;=$I$2,1,0))</f>
        <v/>
      </c>
      <c r="F389">
        <f>IF(AND(E389=1,C389=1),F388+1,0)</f>
        <v/>
      </c>
    </row>
    <row r="390">
      <c r="A390" s="29">
        <f>IF($I$5+388&gt;$I$3,"",$I$5+388)</f>
        <v/>
      </c>
      <c r="B390">
        <f>IF(A390="",0,SUMIF(記録!$A$2:$A$2001,A390,記録!$D$2:$D$2001))</f>
        <v/>
      </c>
      <c r="C390">
        <f>IF(B390&gt;0,1,0)</f>
        <v/>
      </c>
      <c r="D390">
        <f>IF(C390=1,D389+1,0)</f>
        <v/>
      </c>
      <c r="E390">
        <f>IF(A390="",0,IF(A390&gt;=$I$2,1,0))</f>
        <v/>
      </c>
      <c r="F390">
        <f>IF(AND(E390=1,C390=1),F389+1,0)</f>
        <v/>
      </c>
    </row>
    <row r="391">
      <c r="A391" s="29">
        <f>IF($I$5+389&gt;$I$3,"",$I$5+389)</f>
        <v/>
      </c>
      <c r="B391">
        <f>IF(A391="",0,SUMIF(記録!$A$2:$A$2001,A391,記録!$D$2:$D$2001))</f>
        <v/>
      </c>
      <c r="C391">
        <f>IF(B391&gt;0,1,0)</f>
        <v/>
      </c>
      <c r="D391">
        <f>IF(C391=1,D390+1,0)</f>
        <v/>
      </c>
      <c r="E391">
        <f>IF(A391="",0,IF(A391&gt;=$I$2,1,0))</f>
        <v/>
      </c>
      <c r="F391">
        <f>IF(AND(E391=1,C391=1),F390+1,0)</f>
        <v/>
      </c>
    </row>
    <row r="392">
      <c r="A392" s="29">
        <f>IF($I$5+390&gt;$I$3,"",$I$5+390)</f>
        <v/>
      </c>
      <c r="B392">
        <f>IF(A392="",0,SUMIF(記録!$A$2:$A$2001,A392,記録!$D$2:$D$2001))</f>
        <v/>
      </c>
      <c r="C392">
        <f>IF(B392&gt;0,1,0)</f>
        <v/>
      </c>
      <c r="D392">
        <f>IF(C392=1,D391+1,0)</f>
        <v/>
      </c>
      <c r="E392">
        <f>IF(A392="",0,IF(A392&gt;=$I$2,1,0))</f>
        <v/>
      </c>
      <c r="F392">
        <f>IF(AND(E392=1,C392=1),F391+1,0)</f>
        <v/>
      </c>
    </row>
    <row r="393">
      <c r="A393" s="29">
        <f>IF($I$5+391&gt;$I$3,"",$I$5+391)</f>
        <v/>
      </c>
      <c r="B393">
        <f>IF(A393="",0,SUMIF(記録!$A$2:$A$2001,A393,記録!$D$2:$D$2001))</f>
        <v/>
      </c>
      <c r="C393">
        <f>IF(B393&gt;0,1,0)</f>
        <v/>
      </c>
      <c r="D393">
        <f>IF(C393=1,D392+1,0)</f>
        <v/>
      </c>
      <c r="E393">
        <f>IF(A393="",0,IF(A393&gt;=$I$2,1,0))</f>
        <v/>
      </c>
      <c r="F393">
        <f>IF(AND(E393=1,C393=1),F392+1,0)</f>
        <v/>
      </c>
    </row>
    <row r="394">
      <c r="A394" s="29">
        <f>IF($I$5+392&gt;$I$3,"",$I$5+392)</f>
        <v/>
      </c>
      <c r="B394">
        <f>IF(A394="",0,SUMIF(記録!$A$2:$A$2001,A394,記録!$D$2:$D$2001))</f>
        <v/>
      </c>
      <c r="C394">
        <f>IF(B394&gt;0,1,0)</f>
        <v/>
      </c>
      <c r="D394">
        <f>IF(C394=1,D393+1,0)</f>
        <v/>
      </c>
      <c r="E394">
        <f>IF(A394="",0,IF(A394&gt;=$I$2,1,0))</f>
        <v/>
      </c>
      <c r="F394">
        <f>IF(AND(E394=1,C394=1),F393+1,0)</f>
        <v/>
      </c>
    </row>
    <row r="395">
      <c r="A395" s="29">
        <f>IF($I$5+393&gt;$I$3,"",$I$5+393)</f>
        <v/>
      </c>
      <c r="B395">
        <f>IF(A395="",0,SUMIF(記録!$A$2:$A$2001,A395,記録!$D$2:$D$2001))</f>
        <v/>
      </c>
      <c r="C395">
        <f>IF(B395&gt;0,1,0)</f>
        <v/>
      </c>
      <c r="D395">
        <f>IF(C395=1,D394+1,0)</f>
        <v/>
      </c>
      <c r="E395">
        <f>IF(A395="",0,IF(A395&gt;=$I$2,1,0))</f>
        <v/>
      </c>
      <c r="F395">
        <f>IF(AND(E395=1,C395=1),F394+1,0)</f>
        <v/>
      </c>
    </row>
    <row r="396">
      <c r="A396" s="29">
        <f>IF($I$5+394&gt;$I$3,"",$I$5+394)</f>
        <v/>
      </c>
      <c r="B396">
        <f>IF(A396="",0,SUMIF(記録!$A$2:$A$2001,A396,記録!$D$2:$D$2001))</f>
        <v/>
      </c>
      <c r="C396">
        <f>IF(B396&gt;0,1,0)</f>
        <v/>
      </c>
      <c r="D396">
        <f>IF(C396=1,D395+1,0)</f>
        <v/>
      </c>
      <c r="E396">
        <f>IF(A396="",0,IF(A396&gt;=$I$2,1,0))</f>
        <v/>
      </c>
      <c r="F396">
        <f>IF(AND(E396=1,C396=1),F395+1,0)</f>
        <v/>
      </c>
    </row>
    <row r="397">
      <c r="A397" s="29">
        <f>IF($I$5+395&gt;$I$3,"",$I$5+395)</f>
        <v/>
      </c>
      <c r="B397">
        <f>IF(A397="",0,SUMIF(記録!$A$2:$A$2001,A397,記録!$D$2:$D$2001))</f>
        <v/>
      </c>
      <c r="C397">
        <f>IF(B397&gt;0,1,0)</f>
        <v/>
      </c>
      <c r="D397">
        <f>IF(C397=1,D396+1,0)</f>
        <v/>
      </c>
      <c r="E397">
        <f>IF(A397="",0,IF(A397&gt;=$I$2,1,0))</f>
        <v/>
      </c>
      <c r="F397">
        <f>IF(AND(E397=1,C397=1),F396+1,0)</f>
        <v/>
      </c>
    </row>
    <row r="398">
      <c r="A398" s="29">
        <f>IF($I$5+396&gt;$I$3,"",$I$5+396)</f>
        <v/>
      </c>
      <c r="B398">
        <f>IF(A398="",0,SUMIF(記録!$A$2:$A$2001,A398,記録!$D$2:$D$2001))</f>
        <v/>
      </c>
      <c r="C398">
        <f>IF(B398&gt;0,1,0)</f>
        <v/>
      </c>
      <c r="D398">
        <f>IF(C398=1,D397+1,0)</f>
        <v/>
      </c>
      <c r="E398">
        <f>IF(A398="",0,IF(A398&gt;=$I$2,1,0))</f>
        <v/>
      </c>
      <c r="F398">
        <f>IF(AND(E398=1,C398=1),F397+1,0)</f>
        <v/>
      </c>
    </row>
    <row r="399">
      <c r="A399" s="29">
        <f>IF($I$5+397&gt;$I$3,"",$I$5+397)</f>
        <v/>
      </c>
      <c r="B399">
        <f>IF(A399="",0,SUMIF(記録!$A$2:$A$2001,A399,記録!$D$2:$D$2001))</f>
        <v/>
      </c>
      <c r="C399">
        <f>IF(B399&gt;0,1,0)</f>
        <v/>
      </c>
      <c r="D399">
        <f>IF(C399=1,D398+1,0)</f>
        <v/>
      </c>
      <c r="E399">
        <f>IF(A399="",0,IF(A399&gt;=$I$2,1,0))</f>
        <v/>
      </c>
      <c r="F399">
        <f>IF(AND(E399=1,C399=1),F398+1,0)</f>
        <v/>
      </c>
    </row>
    <row r="400">
      <c r="A400" s="29">
        <f>IF($I$5+398&gt;$I$3,"",$I$5+398)</f>
        <v/>
      </c>
      <c r="B400">
        <f>IF(A400="",0,SUMIF(記録!$A$2:$A$2001,A400,記録!$D$2:$D$2001))</f>
        <v/>
      </c>
      <c r="C400">
        <f>IF(B400&gt;0,1,0)</f>
        <v/>
      </c>
      <c r="D400">
        <f>IF(C400=1,D399+1,0)</f>
        <v/>
      </c>
      <c r="E400">
        <f>IF(A400="",0,IF(A400&gt;=$I$2,1,0))</f>
        <v/>
      </c>
      <c r="F400">
        <f>IF(AND(E400=1,C400=1),F399+1,0)</f>
        <v/>
      </c>
    </row>
    <row r="401">
      <c r="A401" s="29">
        <f>IF($I$5+399&gt;$I$3,"",$I$5+399)</f>
        <v/>
      </c>
      <c r="B401">
        <f>IF(A401="",0,SUMIF(記録!$A$2:$A$2001,A401,記録!$D$2:$D$2001))</f>
        <v/>
      </c>
      <c r="C401">
        <f>IF(B401&gt;0,1,0)</f>
        <v/>
      </c>
      <c r="D401">
        <f>IF(C401=1,D400+1,0)</f>
        <v/>
      </c>
      <c r="E401">
        <f>IF(A401="",0,IF(A401&gt;=$I$2,1,0))</f>
        <v/>
      </c>
      <c r="F401">
        <f>IF(AND(E401=1,C401=1),F400+1,0)</f>
        <v/>
      </c>
    </row>
    <row r="402">
      <c r="A402" s="29">
        <f>IF($I$5+400&gt;$I$3,"",$I$5+400)</f>
        <v/>
      </c>
      <c r="B402">
        <f>IF(A402="",0,SUMIF(記録!$A$2:$A$2001,A402,記録!$D$2:$D$2001))</f>
        <v/>
      </c>
      <c r="C402">
        <f>IF(B402&gt;0,1,0)</f>
        <v/>
      </c>
      <c r="D402">
        <f>IF(C402=1,D401+1,0)</f>
        <v/>
      </c>
      <c r="E402">
        <f>IF(A402="",0,IF(A402&gt;=$I$2,1,0))</f>
        <v/>
      </c>
      <c r="F402">
        <f>IF(AND(E402=1,C402=1),F401+1,0)</f>
        <v/>
      </c>
    </row>
    <row r="403">
      <c r="A403" s="29">
        <f>IF($I$5+401&gt;$I$3,"",$I$5+401)</f>
        <v/>
      </c>
      <c r="B403">
        <f>IF(A403="",0,SUMIF(記録!$A$2:$A$2001,A403,記録!$D$2:$D$2001))</f>
        <v/>
      </c>
      <c r="C403">
        <f>IF(B403&gt;0,1,0)</f>
        <v/>
      </c>
      <c r="D403">
        <f>IF(C403=1,D402+1,0)</f>
        <v/>
      </c>
      <c r="E403">
        <f>IF(A403="",0,IF(A403&gt;=$I$2,1,0))</f>
        <v/>
      </c>
      <c r="F403">
        <f>IF(AND(E403=1,C403=1),F402+1,0)</f>
        <v/>
      </c>
    </row>
    <row r="404">
      <c r="A404" s="29">
        <f>IF($I$5+402&gt;$I$3,"",$I$5+402)</f>
        <v/>
      </c>
      <c r="B404">
        <f>IF(A404="",0,SUMIF(記録!$A$2:$A$2001,A404,記録!$D$2:$D$2001))</f>
        <v/>
      </c>
      <c r="C404">
        <f>IF(B404&gt;0,1,0)</f>
        <v/>
      </c>
      <c r="D404">
        <f>IF(C404=1,D403+1,0)</f>
        <v/>
      </c>
      <c r="E404">
        <f>IF(A404="",0,IF(A404&gt;=$I$2,1,0))</f>
        <v/>
      </c>
      <c r="F404">
        <f>IF(AND(E404=1,C404=1),F403+1,0)</f>
        <v/>
      </c>
    </row>
    <row r="405">
      <c r="A405" s="29">
        <f>IF($I$5+403&gt;$I$3,"",$I$5+403)</f>
        <v/>
      </c>
      <c r="B405">
        <f>IF(A405="",0,SUMIF(記録!$A$2:$A$2001,A405,記録!$D$2:$D$2001))</f>
        <v/>
      </c>
      <c r="C405">
        <f>IF(B405&gt;0,1,0)</f>
        <v/>
      </c>
      <c r="D405">
        <f>IF(C405=1,D404+1,0)</f>
        <v/>
      </c>
      <c r="E405">
        <f>IF(A405="",0,IF(A405&gt;=$I$2,1,0))</f>
        <v/>
      </c>
      <c r="F405">
        <f>IF(AND(E405=1,C405=1),F404+1,0)</f>
        <v/>
      </c>
    </row>
    <row r="406">
      <c r="A406" s="29">
        <f>IF($I$5+404&gt;$I$3,"",$I$5+404)</f>
        <v/>
      </c>
      <c r="B406">
        <f>IF(A406="",0,SUMIF(記録!$A$2:$A$2001,A406,記録!$D$2:$D$2001))</f>
        <v/>
      </c>
      <c r="C406">
        <f>IF(B406&gt;0,1,0)</f>
        <v/>
      </c>
      <c r="D406">
        <f>IF(C406=1,D405+1,0)</f>
        <v/>
      </c>
      <c r="E406">
        <f>IF(A406="",0,IF(A406&gt;=$I$2,1,0))</f>
        <v/>
      </c>
      <c r="F406">
        <f>IF(AND(E406=1,C406=1),F405+1,0)</f>
        <v/>
      </c>
    </row>
    <row r="407">
      <c r="A407" s="29">
        <f>IF($I$5+405&gt;$I$3,"",$I$5+405)</f>
        <v/>
      </c>
      <c r="B407">
        <f>IF(A407="",0,SUMIF(記録!$A$2:$A$2001,A407,記録!$D$2:$D$2001))</f>
        <v/>
      </c>
      <c r="C407">
        <f>IF(B407&gt;0,1,0)</f>
        <v/>
      </c>
      <c r="D407">
        <f>IF(C407=1,D406+1,0)</f>
        <v/>
      </c>
      <c r="E407">
        <f>IF(A407="",0,IF(A407&gt;=$I$2,1,0))</f>
        <v/>
      </c>
      <c r="F407">
        <f>IF(AND(E407=1,C407=1),F406+1,0)</f>
        <v/>
      </c>
    </row>
    <row r="408">
      <c r="A408" s="29">
        <f>IF($I$5+406&gt;$I$3,"",$I$5+406)</f>
        <v/>
      </c>
      <c r="B408">
        <f>IF(A408="",0,SUMIF(記録!$A$2:$A$2001,A408,記録!$D$2:$D$2001))</f>
        <v/>
      </c>
      <c r="C408">
        <f>IF(B408&gt;0,1,0)</f>
        <v/>
      </c>
      <c r="D408">
        <f>IF(C408=1,D407+1,0)</f>
        <v/>
      </c>
      <c r="E408">
        <f>IF(A408="",0,IF(A408&gt;=$I$2,1,0))</f>
        <v/>
      </c>
      <c r="F408">
        <f>IF(AND(E408=1,C408=1),F407+1,0)</f>
        <v/>
      </c>
    </row>
    <row r="409">
      <c r="A409" s="29">
        <f>IF($I$5+407&gt;$I$3,"",$I$5+407)</f>
        <v/>
      </c>
      <c r="B409">
        <f>IF(A409="",0,SUMIF(記録!$A$2:$A$2001,A409,記録!$D$2:$D$2001))</f>
        <v/>
      </c>
      <c r="C409">
        <f>IF(B409&gt;0,1,0)</f>
        <v/>
      </c>
      <c r="D409">
        <f>IF(C409=1,D408+1,0)</f>
        <v/>
      </c>
      <c r="E409">
        <f>IF(A409="",0,IF(A409&gt;=$I$2,1,0))</f>
        <v/>
      </c>
      <c r="F409">
        <f>IF(AND(E409=1,C409=1),F408+1,0)</f>
        <v/>
      </c>
    </row>
    <row r="410">
      <c r="A410" s="29">
        <f>IF($I$5+408&gt;$I$3,"",$I$5+408)</f>
        <v/>
      </c>
      <c r="B410">
        <f>IF(A410="",0,SUMIF(記録!$A$2:$A$2001,A410,記録!$D$2:$D$2001))</f>
        <v/>
      </c>
      <c r="C410">
        <f>IF(B410&gt;0,1,0)</f>
        <v/>
      </c>
      <c r="D410">
        <f>IF(C410=1,D409+1,0)</f>
        <v/>
      </c>
      <c r="E410">
        <f>IF(A410="",0,IF(A410&gt;=$I$2,1,0))</f>
        <v/>
      </c>
      <c r="F410">
        <f>IF(AND(E410=1,C410=1),F409+1,0)</f>
        <v/>
      </c>
    </row>
    <row r="411">
      <c r="A411" s="29">
        <f>IF($I$5+409&gt;$I$3,"",$I$5+409)</f>
        <v/>
      </c>
      <c r="B411">
        <f>IF(A411="",0,SUMIF(記録!$A$2:$A$2001,A411,記録!$D$2:$D$2001))</f>
        <v/>
      </c>
      <c r="C411">
        <f>IF(B411&gt;0,1,0)</f>
        <v/>
      </c>
      <c r="D411">
        <f>IF(C411=1,D410+1,0)</f>
        <v/>
      </c>
      <c r="E411">
        <f>IF(A411="",0,IF(A411&gt;=$I$2,1,0))</f>
        <v/>
      </c>
      <c r="F411">
        <f>IF(AND(E411=1,C411=1),F410+1,0)</f>
        <v/>
      </c>
    </row>
    <row r="412">
      <c r="A412" s="29">
        <f>IF($I$5+410&gt;$I$3,"",$I$5+410)</f>
        <v/>
      </c>
      <c r="B412">
        <f>IF(A412="",0,SUMIF(記録!$A$2:$A$2001,A412,記録!$D$2:$D$2001))</f>
        <v/>
      </c>
      <c r="C412">
        <f>IF(B412&gt;0,1,0)</f>
        <v/>
      </c>
      <c r="D412">
        <f>IF(C412=1,D411+1,0)</f>
        <v/>
      </c>
      <c r="E412">
        <f>IF(A412="",0,IF(A412&gt;=$I$2,1,0))</f>
        <v/>
      </c>
      <c r="F412">
        <f>IF(AND(E412=1,C412=1),F411+1,0)</f>
        <v/>
      </c>
    </row>
    <row r="413">
      <c r="A413" s="29">
        <f>IF($I$5+411&gt;$I$3,"",$I$5+411)</f>
        <v/>
      </c>
      <c r="B413">
        <f>IF(A413="",0,SUMIF(記録!$A$2:$A$2001,A413,記録!$D$2:$D$2001))</f>
        <v/>
      </c>
      <c r="C413">
        <f>IF(B413&gt;0,1,0)</f>
        <v/>
      </c>
      <c r="D413">
        <f>IF(C413=1,D412+1,0)</f>
        <v/>
      </c>
      <c r="E413">
        <f>IF(A413="",0,IF(A413&gt;=$I$2,1,0))</f>
        <v/>
      </c>
      <c r="F413">
        <f>IF(AND(E413=1,C413=1),F412+1,0)</f>
        <v/>
      </c>
    </row>
    <row r="414">
      <c r="A414" s="29">
        <f>IF($I$5+412&gt;$I$3,"",$I$5+412)</f>
        <v/>
      </c>
      <c r="B414">
        <f>IF(A414="",0,SUMIF(記録!$A$2:$A$2001,A414,記録!$D$2:$D$2001))</f>
        <v/>
      </c>
      <c r="C414">
        <f>IF(B414&gt;0,1,0)</f>
        <v/>
      </c>
      <c r="D414">
        <f>IF(C414=1,D413+1,0)</f>
        <v/>
      </c>
      <c r="E414">
        <f>IF(A414="",0,IF(A414&gt;=$I$2,1,0))</f>
        <v/>
      </c>
      <c r="F414">
        <f>IF(AND(E414=1,C414=1),F413+1,0)</f>
        <v/>
      </c>
    </row>
    <row r="415">
      <c r="A415" s="29">
        <f>IF($I$5+413&gt;$I$3,"",$I$5+413)</f>
        <v/>
      </c>
      <c r="B415">
        <f>IF(A415="",0,SUMIF(記録!$A$2:$A$2001,A415,記録!$D$2:$D$2001))</f>
        <v/>
      </c>
      <c r="C415">
        <f>IF(B415&gt;0,1,0)</f>
        <v/>
      </c>
      <c r="D415">
        <f>IF(C415=1,D414+1,0)</f>
        <v/>
      </c>
      <c r="E415">
        <f>IF(A415="",0,IF(A415&gt;=$I$2,1,0))</f>
        <v/>
      </c>
      <c r="F415">
        <f>IF(AND(E415=1,C415=1),F414+1,0)</f>
        <v/>
      </c>
    </row>
    <row r="416">
      <c r="A416" s="29">
        <f>IF($I$5+414&gt;$I$3,"",$I$5+414)</f>
        <v/>
      </c>
      <c r="B416">
        <f>IF(A416="",0,SUMIF(記録!$A$2:$A$2001,A416,記録!$D$2:$D$2001))</f>
        <v/>
      </c>
      <c r="C416">
        <f>IF(B416&gt;0,1,0)</f>
        <v/>
      </c>
      <c r="D416">
        <f>IF(C416=1,D415+1,0)</f>
        <v/>
      </c>
      <c r="E416">
        <f>IF(A416="",0,IF(A416&gt;=$I$2,1,0))</f>
        <v/>
      </c>
      <c r="F416">
        <f>IF(AND(E416=1,C416=1),F415+1,0)</f>
        <v/>
      </c>
    </row>
    <row r="417">
      <c r="A417" s="29">
        <f>IF($I$5+415&gt;$I$3,"",$I$5+415)</f>
        <v/>
      </c>
      <c r="B417">
        <f>IF(A417="",0,SUMIF(記録!$A$2:$A$2001,A417,記録!$D$2:$D$2001))</f>
        <v/>
      </c>
      <c r="C417">
        <f>IF(B417&gt;0,1,0)</f>
        <v/>
      </c>
      <c r="D417">
        <f>IF(C417=1,D416+1,0)</f>
        <v/>
      </c>
      <c r="E417">
        <f>IF(A417="",0,IF(A417&gt;=$I$2,1,0))</f>
        <v/>
      </c>
      <c r="F417">
        <f>IF(AND(E417=1,C417=1),F416+1,0)</f>
        <v/>
      </c>
    </row>
    <row r="418">
      <c r="A418" s="29">
        <f>IF($I$5+416&gt;$I$3,"",$I$5+416)</f>
        <v/>
      </c>
      <c r="B418">
        <f>IF(A418="",0,SUMIF(記録!$A$2:$A$2001,A418,記録!$D$2:$D$2001))</f>
        <v/>
      </c>
      <c r="C418">
        <f>IF(B418&gt;0,1,0)</f>
        <v/>
      </c>
      <c r="D418">
        <f>IF(C418=1,D417+1,0)</f>
        <v/>
      </c>
      <c r="E418">
        <f>IF(A418="",0,IF(A418&gt;=$I$2,1,0))</f>
        <v/>
      </c>
      <c r="F418">
        <f>IF(AND(E418=1,C418=1),F417+1,0)</f>
        <v/>
      </c>
    </row>
    <row r="419">
      <c r="A419" s="29">
        <f>IF($I$5+417&gt;$I$3,"",$I$5+417)</f>
        <v/>
      </c>
      <c r="B419">
        <f>IF(A419="",0,SUMIF(記録!$A$2:$A$2001,A419,記録!$D$2:$D$2001))</f>
        <v/>
      </c>
      <c r="C419">
        <f>IF(B419&gt;0,1,0)</f>
        <v/>
      </c>
      <c r="D419">
        <f>IF(C419=1,D418+1,0)</f>
        <v/>
      </c>
      <c r="E419">
        <f>IF(A419="",0,IF(A419&gt;=$I$2,1,0))</f>
        <v/>
      </c>
      <c r="F419">
        <f>IF(AND(E419=1,C419=1),F418+1,0)</f>
        <v/>
      </c>
    </row>
    <row r="420">
      <c r="A420" s="29">
        <f>IF($I$5+418&gt;$I$3,"",$I$5+418)</f>
        <v/>
      </c>
      <c r="B420">
        <f>IF(A420="",0,SUMIF(記録!$A$2:$A$2001,A420,記録!$D$2:$D$2001))</f>
        <v/>
      </c>
      <c r="C420">
        <f>IF(B420&gt;0,1,0)</f>
        <v/>
      </c>
      <c r="D420">
        <f>IF(C420=1,D419+1,0)</f>
        <v/>
      </c>
      <c r="E420">
        <f>IF(A420="",0,IF(A420&gt;=$I$2,1,0))</f>
        <v/>
      </c>
      <c r="F420">
        <f>IF(AND(E420=1,C420=1),F419+1,0)</f>
        <v/>
      </c>
    </row>
    <row r="421">
      <c r="A421" s="29">
        <f>IF($I$5+419&gt;$I$3,"",$I$5+419)</f>
        <v/>
      </c>
      <c r="B421">
        <f>IF(A421="",0,SUMIF(記録!$A$2:$A$2001,A421,記録!$D$2:$D$2001))</f>
        <v/>
      </c>
      <c r="C421">
        <f>IF(B421&gt;0,1,0)</f>
        <v/>
      </c>
      <c r="D421">
        <f>IF(C421=1,D420+1,0)</f>
        <v/>
      </c>
      <c r="E421">
        <f>IF(A421="",0,IF(A421&gt;=$I$2,1,0))</f>
        <v/>
      </c>
      <c r="F421">
        <f>IF(AND(E421=1,C421=1),F420+1,0)</f>
        <v/>
      </c>
    </row>
    <row r="422">
      <c r="A422" s="29">
        <f>IF($I$5+420&gt;$I$3,"",$I$5+420)</f>
        <v/>
      </c>
      <c r="B422">
        <f>IF(A422="",0,SUMIF(記録!$A$2:$A$2001,A422,記録!$D$2:$D$2001))</f>
        <v/>
      </c>
      <c r="C422">
        <f>IF(B422&gt;0,1,0)</f>
        <v/>
      </c>
      <c r="D422">
        <f>IF(C422=1,D421+1,0)</f>
        <v/>
      </c>
      <c r="E422">
        <f>IF(A422="",0,IF(A422&gt;=$I$2,1,0))</f>
        <v/>
      </c>
      <c r="F422">
        <f>IF(AND(E422=1,C422=1),F421+1,0)</f>
        <v/>
      </c>
    </row>
    <row r="423">
      <c r="A423" s="29">
        <f>IF($I$5+421&gt;$I$3,"",$I$5+421)</f>
        <v/>
      </c>
      <c r="B423">
        <f>IF(A423="",0,SUMIF(記録!$A$2:$A$2001,A423,記録!$D$2:$D$2001))</f>
        <v/>
      </c>
      <c r="C423">
        <f>IF(B423&gt;0,1,0)</f>
        <v/>
      </c>
      <c r="D423">
        <f>IF(C423=1,D422+1,0)</f>
        <v/>
      </c>
      <c r="E423">
        <f>IF(A423="",0,IF(A423&gt;=$I$2,1,0))</f>
        <v/>
      </c>
      <c r="F423">
        <f>IF(AND(E423=1,C423=1),F422+1,0)</f>
        <v/>
      </c>
    </row>
    <row r="424">
      <c r="A424" s="29">
        <f>IF($I$5+422&gt;$I$3,"",$I$5+422)</f>
        <v/>
      </c>
      <c r="B424">
        <f>IF(A424="",0,SUMIF(記録!$A$2:$A$2001,A424,記録!$D$2:$D$2001))</f>
        <v/>
      </c>
      <c r="C424">
        <f>IF(B424&gt;0,1,0)</f>
        <v/>
      </c>
      <c r="D424">
        <f>IF(C424=1,D423+1,0)</f>
        <v/>
      </c>
      <c r="E424">
        <f>IF(A424="",0,IF(A424&gt;=$I$2,1,0))</f>
        <v/>
      </c>
      <c r="F424">
        <f>IF(AND(E424=1,C424=1),F423+1,0)</f>
        <v/>
      </c>
    </row>
    <row r="425">
      <c r="A425" s="29">
        <f>IF($I$5+423&gt;$I$3,"",$I$5+423)</f>
        <v/>
      </c>
      <c r="B425">
        <f>IF(A425="",0,SUMIF(記録!$A$2:$A$2001,A425,記録!$D$2:$D$2001))</f>
        <v/>
      </c>
      <c r="C425">
        <f>IF(B425&gt;0,1,0)</f>
        <v/>
      </c>
      <c r="D425">
        <f>IF(C425=1,D424+1,0)</f>
        <v/>
      </c>
      <c r="E425">
        <f>IF(A425="",0,IF(A425&gt;=$I$2,1,0))</f>
        <v/>
      </c>
      <c r="F425">
        <f>IF(AND(E425=1,C425=1),F424+1,0)</f>
        <v/>
      </c>
    </row>
    <row r="426">
      <c r="A426" s="29">
        <f>IF($I$5+424&gt;$I$3,"",$I$5+424)</f>
        <v/>
      </c>
      <c r="B426">
        <f>IF(A426="",0,SUMIF(記録!$A$2:$A$2001,A426,記録!$D$2:$D$2001))</f>
        <v/>
      </c>
      <c r="C426">
        <f>IF(B426&gt;0,1,0)</f>
        <v/>
      </c>
      <c r="D426">
        <f>IF(C426=1,D425+1,0)</f>
        <v/>
      </c>
      <c r="E426">
        <f>IF(A426="",0,IF(A426&gt;=$I$2,1,0))</f>
        <v/>
      </c>
      <c r="F426">
        <f>IF(AND(E426=1,C426=1),F425+1,0)</f>
        <v/>
      </c>
    </row>
    <row r="427">
      <c r="A427" s="29">
        <f>IF($I$5+425&gt;$I$3,"",$I$5+425)</f>
        <v/>
      </c>
      <c r="B427">
        <f>IF(A427="",0,SUMIF(記録!$A$2:$A$2001,A427,記録!$D$2:$D$2001))</f>
        <v/>
      </c>
      <c r="C427">
        <f>IF(B427&gt;0,1,0)</f>
        <v/>
      </c>
      <c r="D427">
        <f>IF(C427=1,D426+1,0)</f>
        <v/>
      </c>
      <c r="E427">
        <f>IF(A427="",0,IF(A427&gt;=$I$2,1,0))</f>
        <v/>
      </c>
      <c r="F427">
        <f>IF(AND(E427=1,C427=1),F426+1,0)</f>
        <v/>
      </c>
    </row>
    <row r="428">
      <c r="A428" s="29">
        <f>IF($I$5+426&gt;$I$3,"",$I$5+426)</f>
        <v/>
      </c>
      <c r="B428">
        <f>IF(A428="",0,SUMIF(記録!$A$2:$A$2001,A428,記録!$D$2:$D$2001))</f>
        <v/>
      </c>
      <c r="C428">
        <f>IF(B428&gt;0,1,0)</f>
        <v/>
      </c>
      <c r="D428">
        <f>IF(C428=1,D427+1,0)</f>
        <v/>
      </c>
      <c r="E428">
        <f>IF(A428="",0,IF(A428&gt;=$I$2,1,0))</f>
        <v/>
      </c>
      <c r="F428">
        <f>IF(AND(E428=1,C428=1),F427+1,0)</f>
        <v/>
      </c>
    </row>
    <row r="429">
      <c r="A429" s="29">
        <f>IF($I$5+427&gt;$I$3,"",$I$5+427)</f>
        <v/>
      </c>
      <c r="B429">
        <f>IF(A429="",0,SUMIF(記録!$A$2:$A$2001,A429,記録!$D$2:$D$2001))</f>
        <v/>
      </c>
      <c r="C429">
        <f>IF(B429&gt;0,1,0)</f>
        <v/>
      </c>
      <c r="D429">
        <f>IF(C429=1,D428+1,0)</f>
        <v/>
      </c>
      <c r="E429">
        <f>IF(A429="",0,IF(A429&gt;=$I$2,1,0))</f>
        <v/>
      </c>
      <c r="F429">
        <f>IF(AND(E429=1,C429=1),F428+1,0)</f>
        <v/>
      </c>
    </row>
    <row r="430">
      <c r="A430" s="29">
        <f>IF($I$5+428&gt;$I$3,"",$I$5+428)</f>
        <v/>
      </c>
      <c r="B430">
        <f>IF(A430="",0,SUMIF(記録!$A$2:$A$2001,A430,記録!$D$2:$D$2001))</f>
        <v/>
      </c>
      <c r="C430">
        <f>IF(B430&gt;0,1,0)</f>
        <v/>
      </c>
      <c r="D430">
        <f>IF(C430=1,D429+1,0)</f>
        <v/>
      </c>
      <c r="E430">
        <f>IF(A430="",0,IF(A430&gt;=$I$2,1,0))</f>
        <v/>
      </c>
      <c r="F430">
        <f>IF(AND(E430=1,C430=1),F429+1,0)</f>
        <v/>
      </c>
    </row>
    <row r="431">
      <c r="A431" s="29">
        <f>IF($I$5+429&gt;$I$3,"",$I$5+429)</f>
        <v/>
      </c>
      <c r="B431">
        <f>IF(A431="",0,SUMIF(記録!$A$2:$A$2001,A431,記録!$D$2:$D$2001))</f>
        <v/>
      </c>
      <c r="C431">
        <f>IF(B431&gt;0,1,0)</f>
        <v/>
      </c>
      <c r="D431">
        <f>IF(C431=1,D430+1,0)</f>
        <v/>
      </c>
      <c r="E431">
        <f>IF(A431="",0,IF(A431&gt;=$I$2,1,0))</f>
        <v/>
      </c>
      <c r="F431">
        <f>IF(AND(E431=1,C431=1),F430+1,0)</f>
        <v/>
      </c>
    </row>
    <row r="432">
      <c r="A432" s="29">
        <f>IF($I$5+430&gt;$I$3,"",$I$5+430)</f>
        <v/>
      </c>
      <c r="B432">
        <f>IF(A432="",0,SUMIF(記録!$A$2:$A$2001,A432,記録!$D$2:$D$2001))</f>
        <v/>
      </c>
      <c r="C432">
        <f>IF(B432&gt;0,1,0)</f>
        <v/>
      </c>
      <c r="D432">
        <f>IF(C432=1,D431+1,0)</f>
        <v/>
      </c>
      <c r="E432">
        <f>IF(A432="",0,IF(A432&gt;=$I$2,1,0))</f>
        <v/>
      </c>
      <c r="F432">
        <f>IF(AND(E432=1,C432=1),F431+1,0)</f>
        <v/>
      </c>
    </row>
    <row r="433">
      <c r="A433" s="29">
        <f>IF($I$5+431&gt;$I$3,"",$I$5+431)</f>
        <v/>
      </c>
      <c r="B433">
        <f>IF(A433="",0,SUMIF(記録!$A$2:$A$2001,A433,記録!$D$2:$D$2001))</f>
        <v/>
      </c>
      <c r="C433">
        <f>IF(B433&gt;0,1,0)</f>
        <v/>
      </c>
      <c r="D433">
        <f>IF(C433=1,D432+1,0)</f>
        <v/>
      </c>
      <c r="E433">
        <f>IF(A433="",0,IF(A433&gt;=$I$2,1,0))</f>
        <v/>
      </c>
      <c r="F433">
        <f>IF(AND(E433=1,C433=1),F432+1,0)</f>
        <v/>
      </c>
    </row>
    <row r="434">
      <c r="A434" s="29">
        <f>IF($I$5+432&gt;$I$3,"",$I$5+432)</f>
        <v/>
      </c>
      <c r="B434">
        <f>IF(A434="",0,SUMIF(記録!$A$2:$A$2001,A434,記録!$D$2:$D$2001))</f>
        <v/>
      </c>
      <c r="C434">
        <f>IF(B434&gt;0,1,0)</f>
        <v/>
      </c>
      <c r="D434">
        <f>IF(C434=1,D433+1,0)</f>
        <v/>
      </c>
      <c r="E434">
        <f>IF(A434="",0,IF(A434&gt;=$I$2,1,0))</f>
        <v/>
      </c>
      <c r="F434">
        <f>IF(AND(E434=1,C434=1),F433+1,0)</f>
        <v/>
      </c>
    </row>
    <row r="435">
      <c r="A435" s="29">
        <f>IF($I$5+433&gt;$I$3,"",$I$5+433)</f>
        <v/>
      </c>
      <c r="B435">
        <f>IF(A435="",0,SUMIF(記録!$A$2:$A$2001,A435,記録!$D$2:$D$2001))</f>
        <v/>
      </c>
      <c r="C435">
        <f>IF(B435&gt;0,1,0)</f>
        <v/>
      </c>
      <c r="D435">
        <f>IF(C435=1,D434+1,0)</f>
        <v/>
      </c>
      <c r="E435">
        <f>IF(A435="",0,IF(A435&gt;=$I$2,1,0))</f>
        <v/>
      </c>
      <c r="F435">
        <f>IF(AND(E435=1,C435=1),F434+1,0)</f>
        <v/>
      </c>
    </row>
    <row r="436">
      <c r="A436" s="29">
        <f>IF($I$5+434&gt;$I$3,"",$I$5+434)</f>
        <v/>
      </c>
      <c r="B436">
        <f>IF(A436="",0,SUMIF(記録!$A$2:$A$2001,A436,記録!$D$2:$D$2001))</f>
        <v/>
      </c>
      <c r="C436">
        <f>IF(B436&gt;0,1,0)</f>
        <v/>
      </c>
      <c r="D436">
        <f>IF(C436=1,D435+1,0)</f>
        <v/>
      </c>
      <c r="E436">
        <f>IF(A436="",0,IF(A436&gt;=$I$2,1,0))</f>
        <v/>
      </c>
      <c r="F436">
        <f>IF(AND(E436=1,C436=1),F435+1,0)</f>
        <v/>
      </c>
    </row>
    <row r="437">
      <c r="A437" s="29">
        <f>IF($I$5+435&gt;$I$3,"",$I$5+435)</f>
        <v/>
      </c>
      <c r="B437">
        <f>IF(A437="",0,SUMIF(記録!$A$2:$A$2001,A437,記録!$D$2:$D$2001))</f>
        <v/>
      </c>
      <c r="C437">
        <f>IF(B437&gt;0,1,0)</f>
        <v/>
      </c>
      <c r="D437">
        <f>IF(C437=1,D436+1,0)</f>
        <v/>
      </c>
      <c r="E437">
        <f>IF(A437="",0,IF(A437&gt;=$I$2,1,0))</f>
        <v/>
      </c>
      <c r="F437">
        <f>IF(AND(E437=1,C437=1),F436+1,0)</f>
        <v/>
      </c>
    </row>
    <row r="438">
      <c r="A438" s="29">
        <f>IF($I$5+436&gt;$I$3,"",$I$5+436)</f>
        <v/>
      </c>
      <c r="B438">
        <f>IF(A438="",0,SUMIF(記録!$A$2:$A$2001,A438,記録!$D$2:$D$2001))</f>
        <v/>
      </c>
      <c r="C438">
        <f>IF(B438&gt;0,1,0)</f>
        <v/>
      </c>
      <c r="D438">
        <f>IF(C438=1,D437+1,0)</f>
        <v/>
      </c>
      <c r="E438">
        <f>IF(A438="",0,IF(A438&gt;=$I$2,1,0))</f>
        <v/>
      </c>
      <c r="F438">
        <f>IF(AND(E438=1,C438=1),F437+1,0)</f>
        <v/>
      </c>
    </row>
    <row r="439">
      <c r="A439" s="29">
        <f>IF($I$5+437&gt;$I$3,"",$I$5+437)</f>
        <v/>
      </c>
      <c r="B439">
        <f>IF(A439="",0,SUMIF(記録!$A$2:$A$2001,A439,記録!$D$2:$D$2001))</f>
        <v/>
      </c>
      <c r="C439">
        <f>IF(B439&gt;0,1,0)</f>
        <v/>
      </c>
      <c r="D439">
        <f>IF(C439=1,D438+1,0)</f>
        <v/>
      </c>
      <c r="E439">
        <f>IF(A439="",0,IF(A439&gt;=$I$2,1,0))</f>
        <v/>
      </c>
      <c r="F439">
        <f>IF(AND(E439=1,C439=1),F438+1,0)</f>
        <v/>
      </c>
    </row>
    <row r="440">
      <c r="A440" s="29">
        <f>IF($I$5+438&gt;$I$3,"",$I$5+438)</f>
        <v/>
      </c>
      <c r="B440">
        <f>IF(A440="",0,SUMIF(記録!$A$2:$A$2001,A440,記録!$D$2:$D$2001))</f>
        <v/>
      </c>
      <c r="C440">
        <f>IF(B440&gt;0,1,0)</f>
        <v/>
      </c>
      <c r="D440">
        <f>IF(C440=1,D439+1,0)</f>
        <v/>
      </c>
      <c r="E440">
        <f>IF(A440="",0,IF(A440&gt;=$I$2,1,0))</f>
        <v/>
      </c>
      <c r="F440">
        <f>IF(AND(E440=1,C440=1),F439+1,0)</f>
        <v/>
      </c>
    </row>
    <row r="441">
      <c r="A441" s="29">
        <f>IF($I$5+439&gt;$I$3,"",$I$5+439)</f>
        <v/>
      </c>
      <c r="B441">
        <f>IF(A441="",0,SUMIF(記録!$A$2:$A$2001,A441,記録!$D$2:$D$2001))</f>
        <v/>
      </c>
      <c r="C441">
        <f>IF(B441&gt;0,1,0)</f>
        <v/>
      </c>
      <c r="D441">
        <f>IF(C441=1,D440+1,0)</f>
        <v/>
      </c>
      <c r="E441">
        <f>IF(A441="",0,IF(A441&gt;=$I$2,1,0))</f>
        <v/>
      </c>
      <c r="F441">
        <f>IF(AND(E441=1,C441=1),F440+1,0)</f>
        <v/>
      </c>
    </row>
    <row r="442">
      <c r="A442" s="29">
        <f>IF($I$5+440&gt;$I$3,"",$I$5+440)</f>
        <v/>
      </c>
      <c r="B442">
        <f>IF(A442="",0,SUMIF(記録!$A$2:$A$2001,A442,記録!$D$2:$D$2001))</f>
        <v/>
      </c>
      <c r="C442">
        <f>IF(B442&gt;0,1,0)</f>
        <v/>
      </c>
      <c r="D442">
        <f>IF(C442=1,D441+1,0)</f>
        <v/>
      </c>
      <c r="E442">
        <f>IF(A442="",0,IF(A442&gt;=$I$2,1,0))</f>
        <v/>
      </c>
      <c r="F442">
        <f>IF(AND(E442=1,C442=1),F441+1,0)</f>
        <v/>
      </c>
    </row>
    <row r="443">
      <c r="A443" s="29">
        <f>IF($I$5+441&gt;$I$3,"",$I$5+441)</f>
        <v/>
      </c>
      <c r="B443">
        <f>IF(A443="",0,SUMIF(記録!$A$2:$A$2001,A443,記録!$D$2:$D$2001))</f>
        <v/>
      </c>
      <c r="C443">
        <f>IF(B443&gt;0,1,0)</f>
        <v/>
      </c>
      <c r="D443">
        <f>IF(C443=1,D442+1,0)</f>
        <v/>
      </c>
      <c r="E443">
        <f>IF(A443="",0,IF(A443&gt;=$I$2,1,0))</f>
        <v/>
      </c>
      <c r="F443">
        <f>IF(AND(E443=1,C443=1),F442+1,0)</f>
        <v/>
      </c>
    </row>
    <row r="444">
      <c r="A444" s="29">
        <f>IF($I$5+442&gt;$I$3,"",$I$5+442)</f>
        <v/>
      </c>
      <c r="B444">
        <f>IF(A444="",0,SUMIF(記録!$A$2:$A$2001,A444,記録!$D$2:$D$2001))</f>
        <v/>
      </c>
      <c r="C444">
        <f>IF(B444&gt;0,1,0)</f>
        <v/>
      </c>
      <c r="D444">
        <f>IF(C444=1,D443+1,0)</f>
        <v/>
      </c>
      <c r="E444">
        <f>IF(A444="",0,IF(A444&gt;=$I$2,1,0))</f>
        <v/>
      </c>
      <c r="F444">
        <f>IF(AND(E444=1,C444=1),F443+1,0)</f>
        <v/>
      </c>
    </row>
    <row r="445">
      <c r="A445" s="29">
        <f>IF($I$5+443&gt;$I$3,"",$I$5+443)</f>
        <v/>
      </c>
      <c r="B445">
        <f>IF(A445="",0,SUMIF(記録!$A$2:$A$2001,A445,記録!$D$2:$D$2001))</f>
        <v/>
      </c>
      <c r="C445">
        <f>IF(B445&gt;0,1,0)</f>
        <v/>
      </c>
      <c r="D445">
        <f>IF(C445=1,D444+1,0)</f>
        <v/>
      </c>
      <c r="E445">
        <f>IF(A445="",0,IF(A445&gt;=$I$2,1,0))</f>
        <v/>
      </c>
      <c r="F445">
        <f>IF(AND(E445=1,C445=1),F444+1,0)</f>
        <v/>
      </c>
    </row>
    <row r="446">
      <c r="A446" s="29">
        <f>IF($I$5+444&gt;$I$3,"",$I$5+444)</f>
        <v/>
      </c>
      <c r="B446">
        <f>IF(A446="",0,SUMIF(記録!$A$2:$A$2001,A446,記録!$D$2:$D$2001))</f>
        <v/>
      </c>
      <c r="C446">
        <f>IF(B446&gt;0,1,0)</f>
        <v/>
      </c>
      <c r="D446">
        <f>IF(C446=1,D445+1,0)</f>
        <v/>
      </c>
      <c r="E446">
        <f>IF(A446="",0,IF(A446&gt;=$I$2,1,0))</f>
        <v/>
      </c>
      <c r="F446">
        <f>IF(AND(E446=1,C446=1),F445+1,0)</f>
        <v/>
      </c>
    </row>
    <row r="447">
      <c r="A447" s="29">
        <f>IF($I$5+445&gt;$I$3,"",$I$5+445)</f>
        <v/>
      </c>
      <c r="B447">
        <f>IF(A447="",0,SUMIF(記録!$A$2:$A$2001,A447,記録!$D$2:$D$2001))</f>
        <v/>
      </c>
      <c r="C447">
        <f>IF(B447&gt;0,1,0)</f>
        <v/>
      </c>
      <c r="D447">
        <f>IF(C447=1,D446+1,0)</f>
        <v/>
      </c>
      <c r="E447">
        <f>IF(A447="",0,IF(A447&gt;=$I$2,1,0))</f>
        <v/>
      </c>
      <c r="F447">
        <f>IF(AND(E447=1,C447=1),F446+1,0)</f>
        <v/>
      </c>
    </row>
    <row r="448">
      <c r="A448" s="29">
        <f>IF($I$5+446&gt;$I$3,"",$I$5+446)</f>
        <v/>
      </c>
      <c r="B448">
        <f>IF(A448="",0,SUMIF(記録!$A$2:$A$2001,A448,記録!$D$2:$D$2001))</f>
        <v/>
      </c>
      <c r="C448">
        <f>IF(B448&gt;0,1,0)</f>
        <v/>
      </c>
      <c r="D448">
        <f>IF(C448=1,D447+1,0)</f>
        <v/>
      </c>
      <c r="E448">
        <f>IF(A448="",0,IF(A448&gt;=$I$2,1,0))</f>
        <v/>
      </c>
      <c r="F448">
        <f>IF(AND(E448=1,C448=1),F447+1,0)</f>
        <v/>
      </c>
    </row>
    <row r="449">
      <c r="A449" s="29">
        <f>IF($I$5+447&gt;$I$3,"",$I$5+447)</f>
        <v/>
      </c>
      <c r="B449">
        <f>IF(A449="",0,SUMIF(記録!$A$2:$A$2001,A449,記録!$D$2:$D$2001))</f>
        <v/>
      </c>
      <c r="C449">
        <f>IF(B449&gt;0,1,0)</f>
        <v/>
      </c>
      <c r="D449">
        <f>IF(C449=1,D448+1,0)</f>
        <v/>
      </c>
      <c r="E449">
        <f>IF(A449="",0,IF(A449&gt;=$I$2,1,0))</f>
        <v/>
      </c>
      <c r="F449">
        <f>IF(AND(E449=1,C449=1),F448+1,0)</f>
        <v/>
      </c>
    </row>
    <row r="450">
      <c r="A450" s="29">
        <f>IF($I$5+448&gt;$I$3,"",$I$5+448)</f>
        <v/>
      </c>
      <c r="B450">
        <f>IF(A450="",0,SUMIF(記録!$A$2:$A$2001,A450,記録!$D$2:$D$2001))</f>
        <v/>
      </c>
      <c r="C450">
        <f>IF(B450&gt;0,1,0)</f>
        <v/>
      </c>
      <c r="D450">
        <f>IF(C450=1,D449+1,0)</f>
        <v/>
      </c>
      <c r="E450">
        <f>IF(A450="",0,IF(A450&gt;=$I$2,1,0))</f>
        <v/>
      </c>
      <c r="F450">
        <f>IF(AND(E450=1,C450=1),F449+1,0)</f>
        <v/>
      </c>
    </row>
    <row r="451">
      <c r="A451" s="29">
        <f>IF($I$5+449&gt;$I$3,"",$I$5+449)</f>
        <v/>
      </c>
      <c r="B451">
        <f>IF(A451="",0,SUMIF(記録!$A$2:$A$2001,A451,記録!$D$2:$D$2001))</f>
        <v/>
      </c>
      <c r="C451">
        <f>IF(B451&gt;0,1,0)</f>
        <v/>
      </c>
      <c r="D451">
        <f>IF(C451=1,D450+1,0)</f>
        <v/>
      </c>
      <c r="E451">
        <f>IF(A451="",0,IF(A451&gt;=$I$2,1,0))</f>
        <v/>
      </c>
      <c r="F451">
        <f>IF(AND(E451=1,C451=1),F450+1,0)</f>
        <v/>
      </c>
    </row>
    <row r="452">
      <c r="A452" s="29">
        <f>IF($I$5+450&gt;$I$3,"",$I$5+450)</f>
        <v/>
      </c>
      <c r="B452">
        <f>IF(A452="",0,SUMIF(記録!$A$2:$A$2001,A452,記録!$D$2:$D$2001))</f>
        <v/>
      </c>
      <c r="C452">
        <f>IF(B452&gt;0,1,0)</f>
        <v/>
      </c>
      <c r="D452">
        <f>IF(C452=1,D451+1,0)</f>
        <v/>
      </c>
      <c r="E452">
        <f>IF(A452="",0,IF(A452&gt;=$I$2,1,0))</f>
        <v/>
      </c>
      <c r="F452">
        <f>IF(AND(E452=1,C452=1),F451+1,0)</f>
        <v/>
      </c>
    </row>
    <row r="453">
      <c r="A453" s="29">
        <f>IF($I$5+451&gt;$I$3,"",$I$5+451)</f>
        <v/>
      </c>
      <c r="B453">
        <f>IF(A453="",0,SUMIF(記録!$A$2:$A$2001,A453,記録!$D$2:$D$2001))</f>
        <v/>
      </c>
      <c r="C453">
        <f>IF(B453&gt;0,1,0)</f>
        <v/>
      </c>
      <c r="D453">
        <f>IF(C453=1,D452+1,0)</f>
        <v/>
      </c>
      <c r="E453">
        <f>IF(A453="",0,IF(A453&gt;=$I$2,1,0))</f>
        <v/>
      </c>
      <c r="F453">
        <f>IF(AND(E453=1,C453=1),F452+1,0)</f>
        <v/>
      </c>
    </row>
    <row r="454">
      <c r="A454" s="29">
        <f>IF($I$5+452&gt;$I$3,"",$I$5+452)</f>
        <v/>
      </c>
      <c r="B454">
        <f>IF(A454="",0,SUMIF(記録!$A$2:$A$2001,A454,記録!$D$2:$D$2001))</f>
        <v/>
      </c>
      <c r="C454">
        <f>IF(B454&gt;0,1,0)</f>
        <v/>
      </c>
      <c r="D454">
        <f>IF(C454=1,D453+1,0)</f>
        <v/>
      </c>
      <c r="E454">
        <f>IF(A454="",0,IF(A454&gt;=$I$2,1,0))</f>
        <v/>
      </c>
      <c r="F454">
        <f>IF(AND(E454=1,C454=1),F453+1,0)</f>
        <v/>
      </c>
    </row>
    <row r="455">
      <c r="A455" s="29">
        <f>IF($I$5+453&gt;$I$3,"",$I$5+453)</f>
        <v/>
      </c>
      <c r="B455">
        <f>IF(A455="",0,SUMIF(記録!$A$2:$A$2001,A455,記録!$D$2:$D$2001))</f>
        <v/>
      </c>
      <c r="C455">
        <f>IF(B455&gt;0,1,0)</f>
        <v/>
      </c>
      <c r="D455">
        <f>IF(C455=1,D454+1,0)</f>
        <v/>
      </c>
      <c r="E455">
        <f>IF(A455="",0,IF(A455&gt;=$I$2,1,0))</f>
        <v/>
      </c>
      <c r="F455">
        <f>IF(AND(E455=1,C455=1),F454+1,0)</f>
        <v/>
      </c>
    </row>
    <row r="456">
      <c r="A456" s="29">
        <f>IF($I$5+454&gt;$I$3,"",$I$5+454)</f>
        <v/>
      </c>
      <c r="B456">
        <f>IF(A456="",0,SUMIF(記録!$A$2:$A$2001,A456,記録!$D$2:$D$2001))</f>
        <v/>
      </c>
      <c r="C456">
        <f>IF(B456&gt;0,1,0)</f>
        <v/>
      </c>
      <c r="D456">
        <f>IF(C456=1,D455+1,0)</f>
        <v/>
      </c>
      <c r="E456">
        <f>IF(A456="",0,IF(A456&gt;=$I$2,1,0))</f>
        <v/>
      </c>
      <c r="F456">
        <f>IF(AND(E456=1,C456=1),F455+1,0)</f>
        <v/>
      </c>
    </row>
    <row r="457">
      <c r="A457" s="29">
        <f>IF($I$5+455&gt;$I$3,"",$I$5+455)</f>
        <v/>
      </c>
      <c r="B457">
        <f>IF(A457="",0,SUMIF(記録!$A$2:$A$2001,A457,記録!$D$2:$D$2001))</f>
        <v/>
      </c>
      <c r="C457">
        <f>IF(B457&gt;0,1,0)</f>
        <v/>
      </c>
      <c r="D457">
        <f>IF(C457=1,D456+1,0)</f>
        <v/>
      </c>
      <c r="E457">
        <f>IF(A457="",0,IF(A457&gt;=$I$2,1,0))</f>
        <v/>
      </c>
      <c r="F457">
        <f>IF(AND(E457=1,C457=1),F456+1,0)</f>
        <v/>
      </c>
    </row>
    <row r="458">
      <c r="A458" s="29">
        <f>IF($I$5+456&gt;$I$3,"",$I$5+456)</f>
        <v/>
      </c>
      <c r="B458">
        <f>IF(A458="",0,SUMIF(記録!$A$2:$A$2001,A458,記録!$D$2:$D$2001))</f>
        <v/>
      </c>
      <c r="C458">
        <f>IF(B458&gt;0,1,0)</f>
        <v/>
      </c>
      <c r="D458">
        <f>IF(C458=1,D457+1,0)</f>
        <v/>
      </c>
      <c r="E458">
        <f>IF(A458="",0,IF(A458&gt;=$I$2,1,0))</f>
        <v/>
      </c>
      <c r="F458">
        <f>IF(AND(E458=1,C458=1),F457+1,0)</f>
        <v/>
      </c>
    </row>
    <row r="459">
      <c r="A459" s="29">
        <f>IF($I$5+457&gt;$I$3,"",$I$5+457)</f>
        <v/>
      </c>
      <c r="B459">
        <f>IF(A459="",0,SUMIF(記録!$A$2:$A$2001,A459,記録!$D$2:$D$2001))</f>
        <v/>
      </c>
      <c r="C459">
        <f>IF(B459&gt;0,1,0)</f>
        <v/>
      </c>
      <c r="D459">
        <f>IF(C459=1,D458+1,0)</f>
        <v/>
      </c>
      <c r="E459">
        <f>IF(A459="",0,IF(A459&gt;=$I$2,1,0))</f>
        <v/>
      </c>
      <c r="F459">
        <f>IF(AND(E459=1,C459=1),F458+1,0)</f>
        <v/>
      </c>
    </row>
    <row r="460">
      <c r="A460" s="29">
        <f>IF($I$5+458&gt;$I$3,"",$I$5+458)</f>
        <v/>
      </c>
      <c r="B460">
        <f>IF(A460="",0,SUMIF(記録!$A$2:$A$2001,A460,記録!$D$2:$D$2001))</f>
        <v/>
      </c>
      <c r="C460">
        <f>IF(B460&gt;0,1,0)</f>
        <v/>
      </c>
      <c r="D460">
        <f>IF(C460=1,D459+1,0)</f>
        <v/>
      </c>
      <c r="E460">
        <f>IF(A460="",0,IF(A460&gt;=$I$2,1,0))</f>
        <v/>
      </c>
      <c r="F460">
        <f>IF(AND(E460=1,C460=1),F459+1,0)</f>
        <v/>
      </c>
    </row>
    <row r="461">
      <c r="A461" s="29">
        <f>IF($I$5+459&gt;$I$3,"",$I$5+459)</f>
        <v/>
      </c>
      <c r="B461">
        <f>IF(A461="",0,SUMIF(記録!$A$2:$A$2001,A461,記録!$D$2:$D$2001))</f>
        <v/>
      </c>
      <c r="C461">
        <f>IF(B461&gt;0,1,0)</f>
        <v/>
      </c>
      <c r="D461">
        <f>IF(C461=1,D460+1,0)</f>
        <v/>
      </c>
      <c r="E461">
        <f>IF(A461="",0,IF(A461&gt;=$I$2,1,0))</f>
        <v/>
      </c>
      <c r="F461">
        <f>IF(AND(E461=1,C461=1),F460+1,0)</f>
        <v/>
      </c>
    </row>
    <row r="462">
      <c r="A462" s="29">
        <f>IF($I$5+460&gt;$I$3,"",$I$5+460)</f>
        <v/>
      </c>
      <c r="B462">
        <f>IF(A462="",0,SUMIF(記録!$A$2:$A$2001,A462,記録!$D$2:$D$2001))</f>
        <v/>
      </c>
      <c r="C462">
        <f>IF(B462&gt;0,1,0)</f>
        <v/>
      </c>
      <c r="D462">
        <f>IF(C462=1,D461+1,0)</f>
        <v/>
      </c>
      <c r="E462">
        <f>IF(A462="",0,IF(A462&gt;=$I$2,1,0))</f>
        <v/>
      </c>
      <c r="F462">
        <f>IF(AND(E462=1,C462=1),F461+1,0)</f>
        <v/>
      </c>
    </row>
    <row r="463">
      <c r="A463" s="29">
        <f>IF($I$5+461&gt;$I$3,"",$I$5+461)</f>
        <v/>
      </c>
      <c r="B463">
        <f>IF(A463="",0,SUMIF(記録!$A$2:$A$2001,A463,記録!$D$2:$D$2001))</f>
        <v/>
      </c>
      <c r="C463">
        <f>IF(B463&gt;0,1,0)</f>
        <v/>
      </c>
      <c r="D463">
        <f>IF(C463=1,D462+1,0)</f>
        <v/>
      </c>
      <c r="E463">
        <f>IF(A463="",0,IF(A463&gt;=$I$2,1,0))</f>
        <v/>
      </c>
      <c r="F463">
        <f>IF(AND(E463=1,C463=1),F462+1,0)</f>
        <v/>
      </c>
    </row>
    <row r="464">
      <c r="A464" s="29">
        <f>IF($I$5+462&gt;$I$3,"",$I$5+462)</f>
        <v/>
      </c>
      <c r="B464">
        <f>IF(A464="",0,SUMIF(記録!$A$2:$A$2001,A464,記録!$D$2:$D$2001))</f>
        <v/>
      </c>
      <c r="C464">
        <f>IF(B464&gt;0,1,0)</f>
        <v/>
      </c>
      <c r="D464">
        <f>IF(C464=1,D463+1,0)</f>
        <v/>
      </c>
      <c r="E464">
        <f>IF(A464="",0,IF(A464&gt;=$I$2,1,0))</f>
        <v/>
      </c>
      <c r="F464">
        <f>IF(AND(E464=1,C464=1),F463+1,0)</f>
        <v/>
      </c>
    </row>
    <row r="465">
      <c r="A465" s="29">
        <f>IF($I$5+463&gt;$I$3,"",$I$5+463)</f>
        <v/>
      </c>
      <c r="B465">
        <f>IF(A465="",0,SUMIF(記録!$A$2:$A$2001,A465,記録!$D$2:$D$2001))</f>
        <v/>
      </c>
      <c r="C465">
        <f>IF(B465&gt;0,1,0)</f>
        <v/>
      </c>
      <c r="D465">
        <f>IF(C465=1,D464+1,0)</f>
        <v/>
      </c>
      <c r="E465">
        <f>IF(A465="",0,IF(A465&gt;=$I$2,1,0))</f>
        <v/>
      </c>
      <c r="F465">
        <f>IF(AND(E465=1,C465=1),F464+1,0)</f>
        <v/>
      </c>
    </row>
    <row r="466">
      <c r="A466" s="29">
        <f>IF($I$5+464&gt;$I$3,"",$I$5+464)</f>
        <v/>
      </c>
      <c r="B466">
        <f>IF(A466="",0,SUMIF(記録!$A$2:$A$2001,A466,記録!$D$2:$D$2001))</f>
        <v/>
      </c>
      <c r="C466">
        <f>IF(B466&gt;0,1,0)</f>
        <v/>
      </c>
      <c r="D466">
        <f>IF(C466=1,D465+1,0)</f>
        <v/>
      </c>
      <c r="E466">
        <f>IF(A466="",0,IF(A466&gt;=$I$2,1,0))</f>
        <v/>
      </c>
      <c r="F466">
        <f>IF(AND(E466=1,C466=1),F465+1,0)</f>
        <v/>
      </c>
    </row>
    <row r="467">
      <c r="A467" s="29">
        <f>IF($I$5+465&gt;$I$3,"",$I$5+465)</f>
        <v/>
      </c>
      <c r="B467">
        <f>IF(A467="",0,SUMIF(記録!$A$2:$A$2001,A467,記録!$D$2:$D$2001))</f>
        <v/>
      </c>
      <c r="C467">
        <f>IF(B467&gt;0,1,0)</f>
        <v/>
      </c>
      <c r="D467">
        <f>IF(C467=1,D466+1,0)</f>
        <v/>
      </c>
      <c r="E467">
        <f>IF(A467="",0,IF(A467&gt;=$I$2,1,0))</f>
        <v/>
      </c>
      <c r="F467">
        <f>IF(AND(E467=1,C467=1),F466+1,0)</f>
        <v/>
      </c>
    </row>
    <row r="468">
      <c r="A468" s="29">
        <f>IF($I$5+466&gt;$I$3,"",$I$5+466)</f>
        <v/>
      </c>
      <c r="B468">
        <f>IF(A468="",0,SUMIF(記録!$A$2:$A$2001,A468,記録!$D$2:$D$2001))</f>
        <v/>
      </c>
      <c r="C468">
        <f>IF(B468&gt;0,1,0)</f>
        <v/>
      </c>
      <c r="D468">
        <f>IF(C468=1,D467+1,0)</f>
        <v/>
      </c>
      <c r="E468">
        <f>IF(A468="",0,IF(A468&gt;=$I$2,1,0))</f>
        <v/>
      </c>
      <c r="F468">
        <f>IF(AND(E468=1,C468=1),F467+1,0)</f>
        <v/>
      </c>
    </row>
    <row r="469">
      <c r="A469" s="29">
        <f>IF($I$5+467&gt;$I$3,"",$I$5+467)</f>
        <v/>
      </c>
      <c r="B469">
        <f>IF(A469="",0,SUMIF(記録!$A$2:$A$2001,A469,記録!$D$2:$D$2001))</f>
        <v/>
      </c>
      <c r="C469">
        <f>IF(B469&gt;0,1,0)</f>
        <v/>
      </c>
      <c r="D469">
        <f>IF(C469=1,D468+1,0)</f>
        <v/>
      </c>
      <c r="E469">
        <f>IF(A469="",0,IF(A469&gt;=$I$2,1,0))</f>
        <v/>
      </c>
      <c r="F469">
        <f>IF(AND(E469=1,C469=1),F468+1,0)</f>
        <v/>
      </c>
    </row>
    <row r="470">
      <c r="A470" s="29">
        <f>IF($I$5+468&gt;$I$3,"",$I$5+468)</f>
        <v/>
      </c>
      <c r="B470">
        <f>IF(A470="",0,SUMIF(記録!$A$2:$A$2001,A470,記録!$D$2:$D$2001))</f>
        <v/>
      </c>
      <c r="C470">
        <f>IF(B470&gt;0,1,0)</f>
        <v/>
      </c>
      <c r="D470">
        <f>IF(C470=1,D469+1,0)</f>
        <v/>
      </c>
      <c r="E470">
        <f>IF(A470="",0,IF(A470&gt;=$I$2,1,0))</f>
        <v/>
      </c>
      <c r="F470">
        <f>IF(AND(E470=1,C470=1),F469+1,0)</f>
        <v/>
      </c>
    </row>
    <row r="471">
      <c r="A471" s="29">
        <f>IF($I$5+469&gt;$I$3,"",$I$5+469)</f>
        <v/>
      </c>
      <c r="B471">
        <f>IF(A471="",0,SUMIF(記録!$A$2:$A$2001,A471,記録!$D$2:$D$2001))</f>
        <v/>
      </c>
      <c r="C471">
        <f>IF(B471&gt;0,1,0)</f>
        <v/>
      </c>
      <c r="D471">
        <f>IF(C471=1,D470+1,0)</f>
        <v/>
      </c>
      <c r="E471">
        <f>IF(A471="",0,IF(A471&gt;=$I$2,1,0))</f>
        <v/>
      </c>
      <c r="F471">
        <f>IF(AND(E471=1,C471=1),F470+1,0)</f>
        <v/>
      </c>
    </row>
    <row r="472">
      <c r="A472" s="29">
        <f>IF($I$5+470&gt;$I$3,"",$I$5+470)</f>
        <v/>
      </c>
      <c r="B472">
        <f>IF(A472="",0,SUMIF(記録!$A$2:$A$2001,A472,記録!$D$2:$D$2001))</f>
        <v/>
      </c>
      <c r="C472">
        <f>IF(B472&gt;0,1,0)</f>
        <v/>
      </c>
      <c r="D472">
        <f>IF(C472=1,D471+1,0)</f>
        <v/>
      </c>
      <c r="E472">
        <f>IF(A472="",0,IF(A472&gt;=$I$2,1,0))</f>
        <v/>
      </c>
      <c r="F472">
        <f>IF(AND(E472=1,C472=1),F471+1,0)</f>
        <v/>
      </c>
    </row>
    <row r="473">
      <c r="A473" s="29">
        <f>IF($I$5+471&gt;$I$3,"",$I$5+471)</f>
        <v/>
      </c>
      <c r="B473">
        <f>IF(A473="",0,SUMIF(記録!$A$2:$A$2001,A473,記録!$D$2:$D$2001))</f>
        <v/>
      </c>
      <c r="C473">
        <f>IF(B473&gt;0,1,0)</f>
        <v/>
      </c>
      <c r="D473">
        <f>IF(C473=1,D472+1,0)</f>
        <v/>
      </c>
      <c r="E473">
        <f>IF(A473="",0,IF(A473&gt;=$I$2,1,0))</f>
        <v/>
      </c>
      <c r="F473">
        <f>IF(AND(E473=1,C473=1),F472+1,0)</f>
        <v/>
      </c>
    </row>
    <row r="474">
      <c r="A474" s="29">
        <f>IF($I$5+472&gt;$I$3,"",$I$5+472)</f>
        <v/>
      </c>
      <c r="B474">
        <f>IF(A474="",0,SUMIF(記録!$A$2:$A$2001,A474,記録!$D$2:$D$2001))</f>
        <v/>
      </c>
      <c r="C474">
        <f>IF(B474&gt;0,1,0)</f>
        <v/>
      </c>
      <c r="D474">
        <f>IF(C474=1,D473+1,0)</f>
        <v/>
      </c>
      <c r="E474">
        <f>IF(A474="",0,IF(A474&gt;=$I$2,1,0))</f>
        <v/>
      </c>
      <c r="F474">
        <f>IF(AND(E474=1,C474=1),F473+1,0)</f>
        <v/>
      </c>
    </row>
    <row r="475">
      <c r="A475" s="29">
        <f>IF($I$5+473&gt;$I$3,"",$I$5+473)</f>
        <v/>
      </c>
      <c r="B475">
        <f>IF(A475="",0,SUMIF(記録!$A$2:$A$2001,A475,記録!$D$2:$D$2001))</f>
        <v/>
      </c>
      <c r="C475">
        <f>IF(B475&gt;0,1,0)</f>
        <v/>
      </c>
      <c r="D475">
        <f>IF(C475=1,D474+1,0)</f>
        <v/>
      </c>
      <c r="E475">
        <f>IF(A475="",0,IF(A475&gt;=$I$2,1,0))</f>
        <v/>
      </c>
      <c r="F475">
        <f>IF(AND(E475=1,C475=1),F474+1,0)</f>
        <v/>
      </c>
    </row>
    <row r="476">
      <c r="A476" s="29">
        <f>IF($I$5+474&gt;$I$3,"",$I$5+474)</f>
        <v/>
      </c>
      <c r="B476">
        <f>IF(A476="",0,SUMIF(記録!$A$2:$A$2001,A476,記録!$D$2:$D$2001))</f>
        <v/>
      </c>
      <c r="C476">
        <f>IF(B476&gt;0,1,0)</f>
        <v/>
      </c>
      <c r="D476">
        <f>IF(C476=1,D475+1,0)</f>
        <v/>
      </c>
      <c r="E476">
        <f>IF(A476="",0,IF(A476&gt;=$I$2,1,0))</f>
        <v/>
      </c>
      <c r="F476">
        <f>IF(AND(E476=1,C476=1),F475+1,0)</f>
        <v/>
      </c>
    </row>
    <row r="477">
      <c r="A477" s="29">
        <f>IF($I$5+475&gt;$I$3,"",$I$5+475)</f>
        <v/>
      </c>
      <c r="B477">
        <f>IF(A477="",0,SUMIF(記録!$A$2:$A$2001,A477,記録!$D$2:$D$2001))</f>
        <v/>
      </c>
      <c r="C477">
        <f>IF(B477&gt;0,1,0)</f>
        <v/>
      </c>
      <c r="D477">
        <f>IF(C477=1,D476+1,0)</f>
        <v/>
      </c>
      <c r="E477">
        <f>IF(A477="",0,IF(A477&gt;=$I$2,1,0))</f>
        <v/>
      </c>
      <c r="F477">
        <f>IF(AND(E477=1,C477=1),F476+1,0)</f>
        <v/>
      </c>
    </row>
    <row r="478">
      <c r="A478" s="29">
        <f>IF($I$5+476&gt;$I$3,"",$I$5+476)</f>
        <v/>
      </c>
      <c r="B478">
        <f>IF(A478="",0,SUMIF(記録!$A$2:$A$2001,A478,記録!$D$2:$D$2001))</f>
        <v/>
      </c>
      <c r="C478">
        <f>IF(B478&gt;0,1,0)</f>
        <v/>
      </c>
      <c r="D478">
        <f>IF(C478=1,D477+1,0)</f>
        <v/>
      </c>
      <c r="E478">
        <f>IF(A478="",0,IF(A478&gt;=$I$2,1,0))</f>
        <v/>
      </c>
      <c r="F478">
        <f>IF(AND(E478=1,C478=1),F477+1,0)</f>
        <v/>
      </c>
    </row>
    <row r="479">
      <c r="A479" s="29">
        <f>IF($I$5+477&gt;$I$3,"",$I$5+477)</f>
        <v/>
      </c>
      <c r="B479">
        <f>IF(A479="",0,SUMIF(記録!$A$2:$A$2001,A479,記録!$D$2:$D$2001))</f>
        <v/>
      </c>
      <c r="C479">
        <f>IF(B479&gt;0,1,0)</f>
        <v/>
      </c>
      <c r="D479">
        <f>IF(C479=1,D478+1,0)</f>
        <v/>
      </c>
      <c r="E479">
        <f>IF(A479="",0,IF(A479&gt;=$I$2,1,0))</f>
        <v/>
      </c>
      <c r="F479">
        <f>IF(AND(E479=1,C479=1),F478+1,0)</f>
        <v/>
      </c>
    </row>
    <row r="480">
      <c r="A480" s="29">
        <f>IF($I$5+478&gt;$I$3,"",$I$5+478)</f>
        <v/>
      </c>
      <c r="B480">
        <f>IF(A480="",0,SUMIF(記録!$A$2:$A$2001,A480,記録!$D$2:$D$2001))</f>
        <v/>
      </c>
      <c r="C480">
        <f>IF(B480&gt;0,1,0)</f>
        <v/>
      </c>
      <c r="D480">
        <f>IF(C480=1,D479+1,0)</f>
        <v/>
      </c>
      <c r="E480">
        <f>IF(A480="",0,IF(A480&gt;=$I$2,1,0))</f>
        <v/>
      </c>
      <c r="F480">
        <f>IF(AND(E480=1,C480=1),F479+1,0)</f>
        <v/>
      </c>
    </row>
    <row r="481">
      <c r="A481" s="29">
        <f>IF($I$5+479&gt;$I$3,"",$I$5+479)</f>
        <v/>
      </c>
      <c r="B481">
        <f>IF(A481="",0,SUMIF(記録!$A$2:$A$2001,A481,記録!$D$2:$D$2001))</f>
        <v/>
      </c>
      <c r="C481">
        <f>IF(B481&gt;0,1,0)</f>
        <v/>
      </c>
      <c r="D481">
        <f>IF(C481=1,D480+1,0)</f>
        <v/>
      </c>
      <c r="E481">
        <f>IF(A481="",0,IF(A481&gt;=$I$2,1,0))</f>
        <v/>
      </c>
      <c r="F481">
        <f>IF(AND(E481=1,C481=1),F480+1,0)</f>
        <v/>
      </c>
    </row>
    <row r="482">
      <c r="A482" s="29">
        <f>IF($I$5+480&gt;$I$3,"",$I$5+480)</f>
        <v/>
      </c>
      <c r="B482">
        <f>IF(A482="",0,SUMIF(記録!$A$2:$A$2001,A482,記録!$D$2:$D$2001))</f>
        <v/>
      </c>
      <c r="C482">
        <f>IF(B482&gt;0,1,0)</f>
        <v/>
      </c>
      <c r="D482">
        <f>IF(C482=1,D481+1,0)</f>
        <v/>
      </c>
      <c r="E482">
        <f>IF(A482="",0,IF(A482&gt;=$I$2,1,0))</f>
        <v/>
      </c>
      <c r="F482">
        <f>IF(AND(E482=1,C482=1),F481+1,0)</f>
        <v/>
      </c>
    </row>
    <row r="483">
      <c r="A483" s="29">
        <f>IF($I$5+481&gt;$I$3,"",$I$5+481)</f>
        <v/>
      </c>
      <c r="B483">
        <f>IF(A483="",0,SUMIF(記録!$A$2:$A$2001,A483,記録!$D$2:$D$2001))</f>
        <v/>
      </c>
      <c r="C483">
        <f>IF(B483&gt;0,1,0)</f>
        <v/>
      </c>
      <c r="D483">
        <f>IF(C483=1,D482+1,0)</f>
        <v/>
      </c>
      <c r="E483">
        <f>IF(A483="",0,IF(A483&gt;=$I$2,1,0))</f>
        <v/>
      </c>
      <c r="F483">
        <f>IF(AND(E483=1,C483=1),F482+1,0)</f>
        <v/>
      </c>
    </row>
    <row r="484">
      <c r="A484" s="29">
        <f>IF($I$5+482&gt;$I$3,"",$I$5+482)</f>
        <v/>
      </c>
      <c r="B484">
        <f>IF(A484="",0,SUMIF(記録!$A$2:$A$2001,A484,記録!$D$2:$D$2001))</f>
        <v/>
      </c>
      <c r="C484">
        <f>IF(B484&gt;0,1,0)</f>
        <v/>
      </c>
      <c r="D484">
        <f>IF(C484=1,D483+1,0)</f>
        <v/>
      </c>
      <c r="E484">
        <f>IF(A484="",0,IF(A484&gt;=$I$2,1,0))</f>
        <v/>
      </c>
      <c r="F484">
        <f>IF(AND(E484=1,C484=1),F483+1,0)</f>
        <v/>
      </c>
    </row>
    <row r="485">
      <c r="A485" s="29">
        <f>IF($I$5+483&gt;$I$3,"",$I$5+483)</f>
        <v/>
      </c>
      <c r="B485">
        <f>IF(A485="",0,SUMIF(記録!$A$2:$A$2001,A485,記録!$D$2:$D$2001))</f>
        <v/>
      </c>
      <c r="C485">
        <f>IF(B485&gt;0,1,0)</f>
        <v/>
      </c>
      <c r="D485">
        <f>IF(C485=1,D484+1,0)</f>
        <v/>
      </c>
      <c r="E485">
        <f>IF(A485="",0,IF(A485&gt;=$I$2,1,0))</f>
        <v/>
      </c>
      <c r="F485">
        <f>IF(AND(E485=1,C485=1),F484+1,0)</f>
        <v/>
      </c>
    </row>
    <row r="486">
      <c r="A486" s="29">
        <f>IF($I$5+484&gt;$I$3,"",$I$5+484)</f>
        <v/>
      </c>
      <c r="B486">
        <f>IF(A486="",0,SUMIF(記録!$A$2:$A$2001,A486,記録!$D$2:$D$2001))</f>
        <v/>
      </c>
      <c r="C486">
        <f>IF(B486&gt;0,1,0)</f>
        <v/>
      </c>
      <c r="D486">
        <f>IF(C486=1,D485+1,0)</f>
        <v/>
      </c>
      <c r="E486">
        <f>IF(A486="",0,IF(A486&gt;=$I$2,1,0))</f>
        <v/>
      </c>
      <c r="F486">
        <f>IF(AND(E486=1,C486=1),F485+1,0)</f>
        <v/>
      </c>
    </row>
    <row r="487">
      <c r="A487" s="29">
        <f>IF($I$5+485&gt;$I$3,"",$I$5+485)</f>
        <v/>
      </c>
      <c r="B487">
        <f>IF(A487="",0,SUMIF(記録!$A$2:$A$2001,A487,記録!$D$2:$D$2001))</f>
        <v/>
      </c>
      <c r="C487">
        <f>IF(B487&gt;0,1,0)</f>
        <v/>
      </c>
      <c r="D487">
        <f>IF(C487=1,D486+1,0)</f>
        <v/>
      </c>
      <c r="E487">
        <f>IF(A487="",0,IF(A487&gt;=$I$2,1,0))</f>
        <v/>
      </c>
      <c r="F487">
        <f>IF(AND(E487=1,C487=1),F486+1,0)</f>
        <v/>
      </c>
    </row>
    <row r="488">
      <c r="A488" s="29">
        <f>IF($I$5+486&gt;$I$3,"",$I$5+486)</f>
        <v/>
      </c>
      <c r="B488">
        <f>IF(A488="",0,SUMIF(記録!$A$2:$A$2001,A488,記録!$D$2:$D$2001))</f>
        <v/>
      </c>
      <c r="C488">
        <f>IF(B488&gt;0,1,0)</f>
        <v/>
      </c>
      <c r="D488">
        <f>IF(C488=1,D487+1,0)</f>
        <v/>
      </c>
      <c r="E488">
        <f>IF(A488="",0,IF(A488&gt;=$I$2,1,0))</f>
        <v/>
      </c>
      <c r="F488">
        <f>IF(AND(E488=1,C488=1),F487+1,0)</f>
        <v/>
      </c>
    </row>
    <row r="489">
      <c r="A489" s="29">
        <f>IF($I$5+487&gt;$I$3,"",$I$5+487)</f>
        <v/>
      </c>
      <c r="B489">
        <f>IF(A489="",0,SUMIF(記録!$A$2:$A$2001,A489,記録!$D$2:$D$2001))</f>
        <v/>
      </c>
      <c r="C489">
        <f>IF(B489&gt;0,1,0)</f>
        <v/>
      </c>
      <c r="D489">
        <f>IF(C489=1,D488+1,0)</f>
        <v/>
      </c>
      <c r="E489">
        <f>IF(A489="",0,IF(A489&gt;=$I$2,1,0))</f>
        <v/>
      </c>
      <c r="F489">
        <f>IF(AND(E489=1,C489=1),F488+1,0)</f>
        <v/>
      </c>
    </row>
    <row r="490">
      <c r="A490" s="29">
        <f>IF($I$5+488&gt;$I$3,"",$I$5+488)</f>
        <v/>
      </c>
      <c r="B490">
        <f>IF(A490="",0,SUMIF(記録!$A$2:$A$2001,A490,記録!$D$2:$D$2001))</f>
        <v/>
      </c>
      <c r="C490">
        <f>IF(B490&gt;0,1,0)</f>
        <v/>
      </c>
      <c r="D490">
        <f>IF(C490=1,D489+1,0)</f>
        <v/>
      </c>
      <c r="E490">
        <f>IF(A490="",0,IF(A490&gt;=$I$2,1,0))</f>
        <v/>
      </c>
      <c r="F490">
        <f>IF(AND(E490=1,C490=1),F489+1,0)</f>
        <v/>
      </c>
    </row>
    <row r="491">
      <c r="A491" s="29">
        <f>IF($I$5+489&gt;$I$3,"",$I$5+489)</f>
        <v/>
      </c>
      <c r="B491">
        <f>IF(A491="",0,SUMIF(記録!$A$2:$A$2001,A491,記録!$D$2:$D$2001))</f>
        <v/>
      </c>
      <c r="C491">
        <f>IF(B491&gt;0,1,0)</f>
        <v/>
      </c>
      <c r="D491">
        <f>IF(C491=1,D490+1,0)</f>
        <v/>
      </c>
      <c r="E491">
        <f>IF(A491="",0,IF(A491&gt;=$I$2,1,0))</f>
        <v/>
      </c>
      <c r="F491">
        <f>IF(AND(E491=1,C491=1),F490+1,0)</f>
        <v/>
      </c>
    </row>
    <row r="492">
      <c r="A492" s="29">
        <f>IF($I$5+490&gt;$I$3,"",$I$5+490)</f>
        <v/>
      </c>
      <c r="B492">
        <f>IF(A492="",0,SUMIF(記録!$A$2:$A$2001,A492,記録!$D$2:$D$2001))</f>
        <v/>
      </c>
      <c r="C492">
        <f>IF(B492&gt;0,1,0)</f>
        <v/>
      </c>
      <c r="D492">
        <f>IF(C492=1,D491+1,0)</f>
        <v/>
      </c>
      <c r="E492">
        <f>IF(A492="",0,IF(A492&gt;=$I$2,1,0))</f>
        <v/>
      </c>
      <c r="F492">
        <f>IF(AND(E492=1,C492=1),F491+1,0)</f>
        <v/>
      </c>
    </row>
    <row r="493">
      <c r="A493" s="29">
        <f>IF($I$5+491&gt;$I$3,"",$I$5+491)</f>
        <v/>
      </c>
      <c r="B493">
        <f>IF(A493="",0,SUMIF(記録!$A$2:$A$2001,A493,記録!$D$2:$D$2001))</f>
        <v/>
      </c>
      <c r="C493">
        <f>IF(B493&gt;0,1,0)</f>
        <v/>
      </c>
      <c r="D493">
        <f>IF(C493=1,D492+1,0)</f>
        <v/>
      </c>
      <c r="E493">
        <f>IF(A493="",0,IF(A493&gt;=$I$2,1,0))</f>
        <v/>
      </c>
      <c r="F493">
        <f>IF(AND(E493=1,C493=1),F492+1,0)</f>
        <v/>
      </c>
    </row>
    <row r="494">
      <c r="A494" s="29">
        <f>IF($I$5+492&gt;$I$3,"",$I$5+492)</f>
        <v/>
      </c>
      <c r="B494">
        <f>IF(A494="",0,SUMIF(記録!$A$2:$A$2001,A494,記録!$D$2:$D$2001))</f>
        <v/>
      </c>
      <c r="C494">
        <f>IF(B494&gt;0,1,0)</f>
        <v/>
      </c>
      <c r="D494">
        <f>IF(C494=1,D493+1,0)</f>
        <v/>
      </c>
      <c r="E494">
        <f>IF(A494="",0,IF(A494&gt;=$I$2,1,0))</f>
        <v/>
      </c>
      <c r="F494">
        <f>IF(AND(E494=1,C494=1),F493+1,0)</f>
        <v/>
      </c>
    </row>
    <row r="495">
      <c r="A495" s="29">
        <f>IF($I$5+493&gt;$I$3,"",$I$5+493)</f>
        <v/>
      </c>
      <c r="B495">
        <f>IF(A495="",0,SUMIF(記録!$A$2:$A$2001,A495,記録!$D$2:$D$2001))</f>
        <v/>
      </c>
      <c r="C495">
        <f>IF(B495&gt;0,1,0)</f>
        <v/>
      </c>
      <c r="D495">
        <f>IF(C495=1,D494+1,0)</f>
        <v/>
      </c>
      <c r="E495">
        <f>IF(A495="",0,IF(A495&gt;=$I$2,1,0))</f>
        <v/>
      </c>
      <c r="F495">
        <f>IF(AND(E495=1,C495=1),F494+1,0)</f>
        <v/>
      </c>
    </row>
    <row r="496">
      <c r="A496" s="29">
        <f>IF($I$5+494&gt;$I$3,"",$I$5+494)</f>
        <v/>
      </c>
      <c r="B496">
        <f>IF(A496="",0,SUMIF(記録!$A$2:$A$2001,A496,記録!$D$2:$D$2001))</f>
        <v/>
      </c>
      <c r="C496">
        <f>IF(B496&gt;0,1,0)</f>
        <v/>
      </c>
      <c r="D496">
        <f>IF(C496=1,D495+1,0)</f>
        <v/>
      </c>
      <c r="E496">
        <f>IF(A496="",0,IF(A496&gt;=$I$2,1,0))</f>
        <v/>
      </c>
      <c r="F496">
        <f>IF(AND(E496=1,C496=1),F495+1,0)</f>
        <v/>
      </c>
    </row>
    <row r="497">
      <c r="A497" s="29">
        <f>IF($I$5+495&gt;$I$3,"",$I$5+495)</f>
        <v/>
      </c>
      <c r="B497">
        <f>IF(A497="",0,SUMIF(記録!$A$2:$A$2001,A497,記録!$D$2:$D$2001))</f>
        <v/>
      </c>
      <c r="C497">
        <f>IF(B497&gt;0,1,0)</f>
        <v/>
      </c>
      <c r="D497">
        <f>IF(C497=1,D496+1,0)</f>
        <v/>
      </c>
      <c r="E497">
        <f>IF(A497="",0,IF(A497&gt;=$I$2,1,0))</f>
        <v/>
      </c>
      <c r="F497">
        <f>IF(AND(E497=1,C497=1),F496+1,0)</f>
        <v/>
      </c>
    </row>
    <row r="498">
      <c r="A498" s="29">
        <f>IF($I$5+496&gt;$I$3,"",$I$5+496)</f>
        <v/>
      </c>
      <c r="B498">
        <f>IF(A498="",0,SUMIF(記録!$A$2:$A$2001,A498,記録!$D$2:$D$2001))</f>
        <v/>
      </c>
      <c r="C498">
        <f>IF(B498&gt;0,1,0)</f>
        <v/>
      </c>
      <c r="D498">
        <f>IF(C498=1,D497+1,0)</f>
        <v/>
      </c>
      <c r="E498">
        <f>IF(A498="",0,IF(A498&gt;=$I$2,1,0))</f>
        <v/>
      </c>
      <c r="F498">
        <f>IF(AND(E498=1,C498=1),F497+1,0)</f>
        <v/>
      </c>
    </row>
    <row r="499">
      <c r="A499" s="29">
        <f>IF($I$5+497&gt;$I$3,"",$I$5+497)</f>
        <v/>
      </c>
      <c r="B499">
        <f>IF(A499="",0,SUMIF(記録!$A$2:$A$2001,A499,記録!$D$2:$D$2001))</f>
        <v/>
      </c>
      <c r="C499">
        <f>IF(B499&gt;0,1,0)</f>
        <v/>
      </c>
      <c r="D499">
        <f>IF(C499=1,D498+1,0)</f>
        <v/>
      </c>
      <c r="E499">
        <f>IF(A499="",0,IF(A499&gt;=$I$2,1,0))</f>
        <v/>
      </c>
      <c r="F499">
        <f>IF(AND(E499=1,C499=1),F498+1,0)</f>
        <v/>
      </c>
    </row>
    <row r="500">
      <c r="A500" s="29">
        <f>IF($I$5+498&gt;$I$3,"",$I$5+498)</f>
        <v/>
      </c>
      <c r="B500">
        <f>IF(A500="",0,SUMIF(記録!$A$2:$A$2001,A500,記録!$D$2:$D$2001))</f>
        <v/>
      </c>
      <c r="C500">
        <f>IF(B500&gt;0,1,0)</f>
        <v/>
      </c>
      <c r="D500">
        <f>IF(C500=1,D499+1,0)</f>
        <v/>
      </c>
      <c r="E500">
        <f>IF(A500="",0,IF(A500&gt;=$I$2,1,0))</f>
        <v/>
      </c>
      <c r="F500">
        <f>IF(AND(E500=1,C500=1),F499+1,0)</f>
        <v/>
      </c>
    </row>
    <row r="501">
      <c r="A501" s="29">
        <f>IF($I$5+499&gt;$I$3,"",$I$5+499)</f>
        <v/>
      </c>
      <c r="B501">
        <f>IF(A501="",0,SUMIF(記録!$A$2:$A$2001,A501,記録!$D$2:$D$2001))</f>
        <v/>
      </c>
      <c r="C501">
        <f>IF(B501&gt;0,1,0)</f>
        <v/>
      </c>
      <c r="D501">
        <f>IF(C501=1,D500+1,0)</f>
        <v/>
      </c>
      <c r="E501">
        <f>IF(A501="",0,IF(A501&gt;=$I$2,1,0))</f>
        <v/>
      </c>
      <c r="F501">
        <f>IF(AND(E501=1,C501=1),F500+1,0)</f>
        <v/>
      </c>
    </row>
    <row r="502">
      <c r="A502" s="29">
        <f>IF($I$5+500&gt;$I$3,"",$I$5+500)</f>
        <v/>
      </c>
      <c r="B502">
        <f>IF(A502="",0,SUMIF(記録!$A$2:$A$2001,A502,記録!$D$2:$D$2001))</f>
        <v/>
      </c>
      <c r="C502">
        <f>IF(B502&gt;0,1,0)</f>
        <v/>
      </c>
      <c r="D502">
        <f>IF(C502=1,D501+1,0)</f>
        <v/>
      </c>
      <c r="E502">
        <f>IF(A502="",0,IF(A502&gt;=$I$2,1,0))</f>
        <v/>
      </c>
      <c r="F502">
        <f>IF(AND(E502=1,C502=1),F501+1,0)</f>
        <v/>
      </c>
    </row>
    <row r="503">
      <c r="A503" s="29">
        <f>IF($I$5+501&gt;$I$3,"",$I$5+501)</f>
        <v/>
      </c>
      <c r="B503">
        <f>IF(A503="",0,SUMIF(記録!$A$2:$A$2001,A503,記録!$D$2:$D$2001))</f>
        <v/>
      </c>
      <c r="C503">
        <f>IF(B503&gt;0,1,0)</f>
        <v/>
      </c>
      <c r="D503">
        <f>IF(C503=1,D502+1,0)</f>
        <v/>
      </c>
      <c r="E503">
        <f>IF(A503="",0,IF(A503&gt;=$I$2,1,0))</f>
        <v/>
      </c>
      <c r="F503">
        <f>IF(AND(E503=1,C503=1),F502+1,0)</f>
        <v/>
      </c>
    </row>
    <row r="504">
      <c r="A504" s="29">
        <f>IF($I$5+502&gt;$I$3,"",$I$5+502)</f>
        <v/>
      </c>
      <c r="B504">
        <f>IF(A504="",0,SUMIF(記録!$A$2:$A$2001,A504,記録!$D$2:$D$2001))</f>
        <v/>
      </c>
      <c r="C504">
        <f>IF(B504&gt;0,1,0)</f>
        <v/>
      </c>
      <c r="D504">
        <f>IF(C504=1,D503+1,0)</f>
        <v/>
      </c>
      <c r="E504">
        <f>IF(A504="",0,IF(A504&gt;=$I$2,1,0))</f>
        <v/>
      </c>
      <c r="F504">
        <f>IF(AND(E504=1,C504=1),F503+1,0)</f>
        <v/>
      </c>
    </row>
    <row r="505">
      <c r="A505" s="29">
        <f>IF($I$5+503&gt;$I$3,"",$I$5+503)</f>
        <v/>
      </c>
      <c r="B505">
        <f>IF(A505="",0,SUMIF(記録!$A$2:$A$2001,A505,記録!$D$2:$D$2001))</f>
        <v/>
      </c>
      <c r="C505">
        <f>IF(B505&gt;0,1,0)</f>
        <v/>
      </c>
      <c r="D505">
        <f>IF(C505=1,D504+1,0)</f>
        <v/>
      </c>
      <c r="E505">
        <f>IF(A505="",0,IF(A505&gt;=$I$2,1,0))</f>
        <v/>
      </c>
      <c r="F505">
        <f>IF(AND(E505=1,C505=1),F504+1,0)</f>
        <v/>
      </c>
    </row>
    <row r="506">
      <c r="A506" s="29">
        <f>IF($I$5+504&gt;$I$3,"",$I$5+504)</f>
        <v/>
      </c>
      <c r="B506">
        <f>IF(A506="",0,SUMIF(記録!$A$2:$A$2001,A506,記録!$D$2:$D$2001))</f>
        <v/>
      </c>
      <c r="C506">
        <f>IF(B506&gt;0,1,0)</f>
        <v/>
      </c>
      <c r="D506">
        <f>IF(C506=1,D505+1,0)</f>
        <v/>
      </c>
      <c r="E506">
        <f>IF(A506="",0,IF(A506&gt;=$I$2,1,0))</f>
        <v/>
      </c>
      <c r="F506">
        <f>IF(AND(E506=1,C506=1),F505+1,0)</f>
        <v/>
      </c>
    </row>
    <row r="507">
      <c r="A507" s="29">
        <f>IF($I$5+505&gt;$I$3,"",$I$5+505)</f>
        <v/>
      </c>
      <c r="B507">
        <f>IF(A507="",0,SUMIF(記録!$A$2:$A$2001,A507,記録!$D$2:$D$2001))</f>
        <v/>
      </c>
      <c r="C507">
        <f>IF(B507&gt;0,1,0)</f>
        <v/>
      </c>
      <c r="D507">
        <f>IF(C507=1,D506+1,0)</f>
        <v/>
      </c>
      <c r="E507">
        <f>IF(A507="",0,IF(A507&gt;=$I$2,1,0))</f>
        <v/>
      </c>
      <c r="F507">
        <f>IF(AND(E507=1,C507=1),F506+1,0)</f>
        <v/>
      </c>
    </row>
    <row r="508">
      <c r="A508" s="29">
        <f>IF($I$5+506&gt;$I$3,"",$I$5+506)</f>
        <v/>
      </c>
      <c r="B508">
        <f>IF(A508="",0,SUMIF(記録!$A$2:$A$2001,A508,記録!$D$2:$D$2001))</f>
        <v/>
      </c>
      <c r="C508">
        <f>IF(B508&gt;0,1,0)</f>
        <v/>
      </c>
      <c r="D508">
        <f>IF(C508=1,D507+1,0)</f>
        <v/>
      </c>
      <c r="E508">
        <f>IF(A508="",0,IF(A508&gt;=$I$2,1,0))</f>
        <v/>
      </c>
      <c r="F508">
        <f>IF(AND(E508=1,C508=1),F507+1,0)</f>
        <v/>
      </c>
    </row>
    <row r="509">
      <c r="A509" s="29">
        <f>IF($I$5+507&gt;$I$3,"",$I$5+507)</f>
        <v/>
      </c>
      <c r="B509">
        <f>IF(A509="",0,SUMIF(記録!$A$2:$A$2001,A509,記録!$D$2:$D$2001))</f>
        <v/>
      </c>
      <c r="C509">
        <f>IF(B509&gt;0,1,0)</f>
        <v/>
      </c>
      <c r="D509">
        <f>IF(C509=1,D508+1,0)</f>
        <v/>
      </c>
      <c r="E509">
        <f>IF(A509="",0,IF(A509&gt;=$I$2,1,0))</f>
        <v/>
      </c>
      <c r="F509">
        <f>IF(AND(E509=1,C509=1),F508+1,0)</f>
        <v/>
      </c>
    </row>
    <row r="510">
      <c r="A510" s="29">
        <f>IF($I$5+508&gt;$I$3,"",$I$5+508)</f>
        <v/>
      </c>
      <c r="B510">
        <f>IF(A510="",0,SUMIF(記録!$A$2:$A$2001,A510,記録!$D$2:$D$2001))</f>
        <v/>
      </c>
      <c r="C510">
        <f>IF(B510&gt;0,1,0)</f>
        <v/>
      </c>
      <c r="D510">
        <f>IF(C510=1,D509+1,0)</f>
        <v/>
      </c>
      <c r="E510">
        <f>IF(A510="",0,IF(A510&gt;=$I$2,1,0))</f>
        <v/>
      </c>
      <c r="F510">
        <f>IF(AND(E510=1,C510=1),F509+1,0)</f>
        <v/>
      </c>
    </row>
    <row r="511">
      <c r="A511" s="29">
        <f>IF($I$5+509&gt;$I$3,"",$I$5+509)</f>
        <v/>
      </c>
      <c r="B511">
        <f>IF(A511="",0,SUMIF(記録!$A$2:$A$2001,A511,記録!$D$2:$D$2001))</f>
        <v/>
      </c>
      <c r="C511">
        <f>IF(B511&gt;0,1,0)</f>
        <v/>
      </c>
      <c r="D511">
        <f>IF(C511=1,D510+1,0)</f>
        <v/>
      </c>
      <c r="E511">
        <f>IF(A511="",0,IF(A511&gt;=$I$2,1,0))</f>
        <v/>
      </c>
      <c r="F511">
        <f>IF(AND(E511=1,C511=1),F510+1,0)</f>
        <v/>
      </c>
    </row>
    <row r="512">
      <c r="A512" s="29">
        <f>IF($I$5+510&gt;$I$3,"",$I$5+510)</f>
        <v/>
      </c>
      <c r="B512">
        <f>IF(A512="",0,SUMIF(記録!$A$2:$A$2001,A512,記録!$D$2:$D$2001))</f>
        <v/>
      </c>
      <c r="C512">
        <f>IF(B512&gt;0,1,0)</f>
        <v/>
      </c>
      <c r="D512">
        <f>IF(C512=1,D511+1,0)</f>
        <v/>
      </c>
      <c r="E512">
        <f>IF(A512="",0,IF(A512&gt;=$I$2,1,0))</f>
        <v/>
      </c>
      <c r="F512">
        <f>IF(AND(E512=1,C512=1),F511+1,0)</f>
        <v/>
      </c>
    </row>
    <row r="513">
      <c r="A513" s="29">
        <f>IF($I$5+511&gt;$I$3,"",$I$5+511)</f>
        <v/>
      </c>
      <c r="B513">
        <f>IF(A513="",0,SUMIF(記録!$A$2:$A$2001,A513,記録!$D$2:$D$2001))</f>
        <v/>
      </c>
      <c r="C513">
        <f>IF(B513&gt;0,1,0)</f>
        <v/>
      </c>
      <c r="D513">
        <f>IF(C513=1,D512+1,0)</f>
        <v/>
      </c>
      <c r="E513">
        <f>IF(A513="",0,IF(A513&gt;=$I$2,1,0))</f>
        <v/>
      </c>
      <c r="F513">
        <f>IF(AND(E513=1,C513=1),F512+1,0)</f>
        <v/>
      </c>
    </row>
    <row r="514">
      <c r="A514" s="29">
        <f>IF($I$5+512&gt;$I$3,"",$I$5+512)</f>
        <v/>
      </c>
      <c r="B514">
        <f>IF(A514="",0,SUMIF(記録!$A$2:$A$2001,A514,記録!$D$2:$D$2001))</f>
        <v/>
      </c>
      <c r="C514">
        <f>IF(B514&gt;0,1,0)</f>
        <v/>
      </c>
      <c r="D514">
        <f>IF(C514=1,D513+1,0)</f>
        <v/>
      </c>
      <c r="E514">
        <f>IF(A514="",0,IF(A514&gt;=$I$2,1,0))</f>
        <v/>
      </c>
      <c r="F514">
        <f>IF(AND(E514=1,C514=1),F513+1,0)</f>
        <v/>
      </c>
    </row>
    <row r="515">
      <c r="A515" s="29">
        <f>IF($I$5+513&gt;$I$3,"",$I$5+513)</f>
        <v/>
      </c>
      <c r="B515">
        <f>IF(A515="",0,SUMIF(記録!$A$2:$A$2001,A515,記録!$D$2:$D$2001))</f>
        <v/>
      </c>
      <c r="C515">
        <f>IF(B515&gt;0,1,0)</f>
        <v/>
      </c>
      <c r="D515">
        <f>IF(C515=1,D514+1,0)</f>
        <v/>
      </c>
      <c r="E515">
        <f>IF(A515="",0,IF(A515&gt;=$I$2,1,0))</f>
        <v/>
      </c>
      <c r="F515">
        <f>IF(AND(E515=1,C515=1),F514+1,0)</f>
        <v/>
      </c>
    </row>
    <row r="516">
      <c r="A516" s="29">
        <f>IF($I$5+514&gt;$I$3,"",$I$5+514)</f>
        <v/>
      </c>
      <c r="B516">
        <f>IF(A516="",0,SUMIF(記録!$A$2:$A$2001,A516,記録!$D$2:$D$2001))</f>
        <v/>
      </c>
      <c r="C516">
        <f>IF(B516&gt;0,1,0)</f>
        <v/>
      </c>
      <c r="D516">
        <f>IF(C516=1,D515+1,0)</f>
        <v/>
      </c>
      <c r="E516">
        <f>IF(A516="",0,IF(A516&gt;=$I$2,1,0))</f>
        <v/>
      </c>
      <c r="F516">
        <f>IF(AND(E516=1,C516=1),F515+1,0)</f>
        <v/>
      </c>
    </row>
    <row r="517">
      <c r="A517" s="29">
        <f>IF($I$5+515&gt;$I$3,"",$I$5+515)</f>
        <v/>
      </c>
      <c r="B517">
        <f>IF(A517="",0,SUMIF(記録!$A$2:$A$2001,A517,記録!$D$2:$D$2001))</f>
        <v/>
      </c>
      <c r="C517">
        <f>IF(B517&gt;0,1,0)</f>
        <v/>
      </c>
      <c r="D517">
        <f>IF(C517=1,D516+1,0)</f>
        <v/>
      </c>
      <c r="E517">
        <f>IF(A517="",0,IF(A517&gt;=$I$2,1,0))</f>
        <v/>
      </c>
      <c r="F517">
        <f>IF(AND(E517=1,C517=1),F516+1,0)</f>
        <v/>
      </c>
    </row>
    <row r="518">
      <c r="A518" s="29">
        <f>IF($I$5+516&gt;$I$3,"",$I$5+516)</f>
        <v/>
      </c>
      <c r="B518">
        <f>IF(A518="",0,SUMIF(記録!$A$2:$A$2001,A518,記録!$D$2:$D$2001))</f>
        <v/>
      </c>
      <c r="C518">
        <f>IF(B518&gt;0,1,0)</f>
        <v/>
      </c>
      <c r="D518">
        <f>IF(C518=1,D517+1,0)</f>
        <v/>
      </c>
      <c r="E518">
        <f>IF(A518="",0,IF(A518&gt;=$I$2,1,0))</f>
        <v/>
      </c>
      <c r="F518">
        <f>IF(AND(E518=1,C518=1),F517+1,0)</f>
        <v/>
      </c>
    </row>
    <row r="519">
      <c r="A519" s="29">
        <f>IF($I$5+517&gt;$I$3,"",$I$5+517)</f>
        <v/>
      </c>
      <c r="B519">
        <f>IF(A519="",0,SUMIF(記録!$A$2:$A$2001,A519,記録!$D$2:$D$2001))</f>
        <v/>
      </c>
      <c r="C519">
        <f>IF(B519&gt;0,1,0)</f>
        <v/>
      </c>
      <c r="D519">
        <f>IF(C519=1,D518+1,0)</f>
        <v/>
      </c>
      <c r="E519">
        <f>IF(A519="",0,IF(A519&gt;=$I$2,1,0))</f>
        <v/>
      </c>
      <c r="F519">
        <f>IF(AND(E519=1,C519=1),F518+1,0)</f>
        <v/>
      </c>
    </row>
    <row r="520">
      <c r="A520" s="29">
        <f>IF($I$5+518&gt;$I$3,"",$I$5+518)</f>
        <v/>
      </c>
      <c r="B520">
        <f>IF(A520="",0,SUMIF(記録!$A$2:$A$2001,A520,記録!$D$2:$D$2001))</f>
        <v/>
      </c>
      <c r="C520">
        <f>IF(B520&gt;0,1,0)</f>
        <v/>
      </c>
      <c r="D520">
        <f>IF(C520=1,D519+1,0)</f>
        <v/>
      </c>
      <c r="E520">
        <f>IF(A520="",0,IF(A520&gt;=$I$2,1,0))</f>
        <v/>
      </c>
      <c r="F520">
        <f>IF(AND(E520=1,C520=1),F519+1,0)</f>
        <v/>
      </c>
    </row>
    <row r="521">
      <c r="A521" s="29">
        <f>IF($I$5+519&gt;$I$3,"",$I$5+519)</f>
        <v/>
      </c>
      <c r="B521">
        <f>IF(A521="",0,SUMIF(記録!$A$2:$A$2001,A521,記録!$D$2:$D$2001))</f>
        <v/>
      </c>
      <c r="C521">
        <f>IF(B521&gt;0,1,0)</f>
        <v/>
      </c>
      <c r="D521">
        <f>IF(C521=1,D520+1,0)</f>
        <v/>
      </c>
      <c r="E521">
        <f>IF(A521="",0,IF(A521&gt;=$I$2,1,0))</f>
        <v/>
      </c>
      <c r="F521">
        <f>IF(AND(E521=1,C521=1),F520+1,0)</f>
        <v/>
      </c>
    </row>
    <row r="522">
      <c r="A522" s="29">
        <f>IF($I$5+520&gt;$I$3,"",$I$5+520)</f>
        <v/>
      </c>
      <c r="B522">
        <f>IF(A522="",0,SUMIF(記録!$A$2:$A$2001,A522,記録!$D$2:$D$2001))</f>
        <v/>
      </c>
      <c r="C522">
        <f>IF(B522&gt;0,1,0)</f>
        <v/>
      </c>
      <c r="D522">
        <f>IF(C522=1,D521+1,0)</f>
        <v/>
      </c>
      <c r="E522">
        <f>IF(A522="",0,IF(A522&gt;=$I$2,1,0))</f>
        <v/>
      </c>
      <c r="F522">
        <f>IF(AND(E522=1,C522=1),F521+1,0)</f>
        <v/>
      </c>
    </row>
    <row r="523">
      <c r="A523" s="29">
        <f>IF($I$5+521&gt;$I$3,"",$I$5+521)</f>
        <v/>
      </c>
      <c r="B523">
        <f>IF(A523="",0,SUMIF(記録!$A$2:$A$2001,A523,記録!$D$2:$D$2001))</f>
        <v/>
      </c>
      <c r="C523">
        <f>IF(B523&gt;0,1,0)</f>
        <v/>
      </c>
      <c r="D523">
        <f>IF(C523=1,D522+1,0)</f>
        <v/>
      </c>
      <c r="E523">
        <f>IF(A523="",0,IF(A523&gt;=$I$2,1,0))</f>
        <v/>
      </c>
      <c r="F523">
        <f>IF(AND(E523=1,C523=1),F522+1,0)</f>
        <v/>
      </c>
    </row>
    <row r="524">
      <c r="A524" s="29">
        <f>IF($I$5+522&gt;$I$3,"",$I$5+522)</f>
        <v/>
      </c>
      <c r="B524">
        <f>IF(A524="",0,SUMIF(記録!$A$2:$A$2001,A524,記録!$D$2:$D$2001))</f>
        <v/>
      </c>
      <c r="C524">
        <f>IF(B524&gt;0,1,0)</f>
        <v/>
      </c>
      <c r="D524">
        <f>IF(C524=1,D523+1,0)</f>
        <v/>
      </c>
      <c r="E524">
        <f>IF(A524="",0,IF(A524&gt;=$I$2,1,0))</f>
        <v/>
      </c>
      <c r="F524">
        <f>IF(AND(E524=1,C524=1),F523+1,0)</f>
        <v/>
      </c>
    </row>
    <row r="525">
      <c r="A525" s="29">
        <f>IF($I$5+523&gt;$I$3,"",$I$5+523)</f>
        <v/>
      </c>
      <c r="B525">
        <f>IF(A525="",0,SUMIF(記録!$A$2:$A$2001,A525,記録!$D$2:$D$2001))</f>
        <v/>
      </c>
      <c r="C525">
        <f>IF(B525&gt;0,1,0)</f>
        <v/>
      </c>
      <c r="D525">
        <f>IF(C525=1,D524+1,0)</f>
        <v/>
      </c>
      <c r="E525">
        <f>IF(A525="",0,IF(A525&gt;=$I$2,1,0))</f>
        <v/>
      </c>
      <c r="F525">
        <f>IF(AND(E525=1,C525=1),F524+1,0)</f>
        <v/>
      </c>
    </row>
    <row r="526">
      <c r="A526" s="29">
        <f>IF($I$5+524&gt;$I$3,"",$I$5+524)</f>
        <v/>
      </c>
      <c r="B526">
        <f>IF(A526="",0,SUMIF(記録!$A$2:$A$2001,A526,記録!$D$2:$D$2001))</f>
        <v/>
      </c>
      <c r="C526">
        <f>IF(B526&gt;0,1,0)</f>
        <v/>
      </c>
      <c r="D526">
        <f>IF(C526=1,D525+1,0)</f>
        <v/>
      </c>
      <c r="E526">
        <f>IF(A526="",0,IF(A526&gt;=$I$2,1,0))</f>
        <v/>
      </c>
      <c r="F526">
        <f>IF(AND(E526=1,C526=1),F525+1,0)</f>
        <v/>
      </c>
    </row>
    <row r="527">
      <c r="A527" s="29">
        <f>IF($I$5+525&gt;$I$3,"",$I$5+525)</f>
        <v/>
      </c>
      <c r="B527">
        <f>IF(A527="",0,SUMIF(記録!$A$2:$A$2001,A527,記録!$D$2:$D$2001))</f>
        <v/>
      </c>
      <c r="C527">
        <f>IF(B527&gt;0,1,0)</f>
        <v/>
      </c>
      <c r="D527">
        <f>IF(C527=1,D526+1,0)</f>
        <v/>
      </c>
      <c r="E527">
        <f>IF(A527="",0,IF(A527&gt;=$I$2,1,0))</f>
        <v/>
      </c>
      <c r="F527">
        <f>IF(AND(E527=1,C527=1),F526+1,0)</f>
        <v/>
      </c>
    </row>
    <row r="528">
      <c r="A528" s="29">
        <f>IF($I$5+526&gt;$I$3,"",$I$5+526)</f>
        <v/>
      </c>
      <c r="B528">
        <f>IF(A528="",0,SUMIF(記録!$A$2:$A$2001,A528,記録!$D$2:$D$2001))</f>
        <v/>
      </c>
      <c r="C528">
        <f>IF(B528&gt;0,1,0)</f>
        <v/>
      </c>
      <c r="D528">
        <f>IF(C528=1,D527+1,0)</f>
        <v/>
      </c>
      <c r="E528">
        <f>IF(A528="",0,IF(A528&gt;=$I$2,1,0))</f>
        <v/>
      </c>
      <c r="F528">
        <f>IF(AND(E528=1,C528=1),F527+1,0)</f>
        <v/>
      </c>
    </row>
    <row r="529">
      <c r="A529" s="29">
        <f>IF($I$5+527&gt;$I$3,"",$I$5+527)</f>
        <v/>
      </c>
      <c r="B529">
        <f>IF(A529="",0,SUMIF(記録!$A$2:$A$2001,A529,記録!$D$2:$D$2001))</f>
        <v/>
      </c>
      <c r="C529">
        <f>IF(B529&gt;0,1,0)</f>
        <v/>
      </c>
      <c r="D529">
        <f>IF(C529=1,D528+1,0)</f>
        <v/>
      </c>
      <c r="E529">
        <f>IF(A529="",0,IF(A529&gt;=$I$2,1,0))</f>
        <v/>
      </c>
      <c r="F529">
        <f>IF(AND(E529=1,C529=1),F528+1,0)</f>
        <v/>
      </c>
    </row>
    <row r="530">
      <c r="A530" s="29">
        <f>IF($I$5+528&gt;$I$3,"",$I$5+528)</f>
        <v/>
      </c>
      <c r="B530">
        <f>IF(A530="",0,SUMIF(記録!$A$2:$A$2001,A530,記録!$D$2:$D$2001))</f>
        <v/>
      </c>
      <c r="C530">
        <f>IF(B530&gt;0,1,0)</f>
        <v/>
      </c>
      <c r="D530">
        <f>IF(C530=1,D529+1,0)</f>
        <v/>
      </c>
      <c r="E530">
        <f>IF(A530="",0,IF(A530&gt;=$I$2,1,0))</f>
        <v/>
      </c>
      <c r="F530">
        <f>IF(AND(E530=1,C530=1),F529+1,0)</f>
        <v/>
      </c>
    </row>
    <row r="531">
      <c r="A531" s="29">
        <f>IF($I$5+529&gt;$I$3,"",$I$5+529)</f>
        <v/>
      </c>
      <c r="B531">
        <f>IF(A531="",0,SUMIF(記録!$A$2:$A$2001,A531,記録!$D$2:$D$2001))</f>
        <v/>
      </c>
      <c r="C531">
        <f>IF(B531&gt;0,1,0)</f>
        <v/>
      </c>
      <c r="D531">
        <f>IF(C531=1,D530+1,0)</f>
        <v/>
      </c>
      <c r="E531">
        <f>IF(A531="",0,IF(A531&gt;=$I$2,1,0))</f>
        <v/>
      </c>
      <c r="F531">
        <f>IF(AND(E531=1,C531=1),F530+1,0)</f>
        <v/>
      </c>
    </row>
    <row r="532">
      <c r="A532" s="29">
        <f>IF($I$5+530&gt;$I$3,"",$I$5+530)</f>
        <v/>
      </c>
      <c r="B532">
        <f>IF(A532="",0,SUMIF(記録!$A$2:$A$2001,A532,記録!$D$2:$D$2001))</f>
        <v/>
      </c>
      <c r="C532">
        <f>IF(B532&gt;0,1,0)</f>
        <v/>
      </c>
      <c r="D532">
        <f>IF(C532=1,D531+1,0)</f>
        <v/>
      </c>
      <c r="E532">
        <f>IF(A532="",0,IF(A532&gt;=$I$2,1,0))</f>
        <v/>
      </c>
      <c r="F532">
        <f>IF(AND(E532=1,C532=1),F531+1,0)</f>
        <v/>
      </c>
    </row>
    <row r="533">
      <c r="A533" s="29">
        <f>IF($I$5+531&gt;$I$3,"",$I$5+531)</f>
        <v/>
      </c>
      <c r="B533">
        <f>IF(A533="",0,SUMIF(記録!$A$2:$A$2001,A533,記録!$D$2:$D$2001))</f>
        <v/>
      </c>
      <c r="C533">
        <f>IF(B533&gt;0,1,0)</f>
        <v/>
      </c>
      <c r="D533">
        <f>IF(C533=1,D532+1,0)</f>
        <v/>
      </c>
      <c r="E533">
        <f>IF(A533="",0,IF(A533&gt;=$I$2,1,0))</f>
        <v/>
      </c>
      <c r="F533">
        <f>IF(AND(E533=1,C533=1),F532+1,0)</f>
        <v/>
      </c>
    </row>
    <row r="534">
      <c r="A534" s="29">
        <f>IF($I$5+532&gt;$I$3,"",$I$5+532)</f>
        <v/>
      </c>
      <c r="B534">
        <f>IF(A534="",0,SUMIF(記録!$A$2:$A$2001,A534,記録!$D$2:$D$2001))</f>
        <v/>
      </c>
      <c r="C534">
        <f>IF(B534&gt;0,1,0)</f>
        <v/>
      </c>
      <c r="D534">
        <f>IF(C534=1,D533+1,0)</f>
        <v/>
      </c>
      <c r="E534">
        <f>IF(A534="",0,IF(A534&gt;=$I$2,1,0))</f>
        <v/>
      </c>
      <c r="F534">
        <f>IF(AND(E534=1,C534=1),F533+1,0)</f>
        <v/>
      </c>
    </row>
    <row r="535">
      <c r="A535" s="29">
        <f>IF($I$5+533&gt;$I$3,"",$I$5+533)</f>
        <v/>
      </c>
      <c r="B535">
        <f>IF(A535="",0,SUMIF(記録!$A$2:$A$2001,A535,記録!$D$2:$D$2001))</f>
        <v/>
      </c>
      <c r="C535">
        <f>IF(B535&gt;0,1,0)</f>
        <v/>
      </c>
      <c r="D535">
        <f>IF(C535=1,D534+1,0)</f>
        <v/>
      </c>
      <c r="E535">
        <f>IF(A535="",0,IF(A535&gt;=$I$2,1,0))</f>
        <v/>
      </c>
      <c r="F535">
        <f>IF(AND(E535=1,C535=1),F534+1,0)</f>
        <v/>
      </c>
    </row>
    <row r="536">
      <c r="A536" s="29">
        <f>IF($I$5+534&gt;$I$3,"",$I$5+534)</f>
        <v/>
      </c>
      <c r="B536">
        <f>IF(A536="",0,SUMIF(記録!$A$2:$A$2001,A536,記録!$D$2:$D$2001))</f>
        <v/>
      </c>
      <c r="C536">
        <f>IF(B536&gt;0,1,0)</f>
        <v/>
      </c>
      <c r="D536">
        <f>IF(C536=1,D535+1,0)</f>
        <v/>
      </c>
      <c r="E536">
        <f>IF(A536="",0,IF(A536&gt;=$I$2,1,0))</f>
        <v/>
      </c>
      <c r="F536">
        <f>IF(AND(E536=1,C536=1),F535+1,0)</f>
        <v/>
      </c>
    </row>
    <row r="537">
      <c r="A537" s="29">
        <f>IF($I$5+535&gt;$I$3,"",$I$5+535)</f>
        <v/>
      </c>
      <c r="B537">
        <f>IF(A537="",0,SUMIF(記録!$A$2:$A$2001,A537,記録!$D$2:$D$2001))</f>
        <v/>
      </c>
      <c r="C537">
        <f>IF(B537&gt;0,1,0)</f>
        <v/>
      </c>
      <c r="D537">
        <f>IF(C537=1,D536+1,0)</f>
        <v/>
      </c>
      <c r="E537">
        <f>IF(A537="",0,IF(A537&gt;=$I$2,1,0))</f>
        <v/>
      </c>
      <c r="F537">
        <f>IF(AND(E537=1,C537=1),F536+1,0)</f>
        <v/>
      </c>
    </row>
    <row r="538">
      <c r="A538" s="29">
        <f>IF($I$5+536&gt;$I$3,"",$I$5+536)</f>
        <v/>
      </c>
      <c r="B538">
        <f>IF(A538="",0,SUMIF(記録!$A$2:$A$2001,A538,記録!$D$2:$D$2001))</f>
        <v/>
      </c>
      <c r="C538">
        <f>IF(B538&gt;0,1,0)</f>
        <v/>
      </c>
      <c r="D538">
        <f>IF(C538=1,D537+1,0)</f>
        <v/>
      </c>
      <c r="E538">
        <f>IF(A538="",0,IF(A538&gt;=$I$2,1,0))</f>
        <v/>
      </c>
      <c r="F538">
        <f>IF(AND(E538=1,C538=1),F537+1,0)</f>
        <v/>
      </c>
    </row>
    <row r="539">
      <c r="A539" s="29">
        <f>IF($I$5+537&gt;$I$3,"",$I$5+537)</f>
        <v/>
      </c>
      <c r="B539">
        <f>IF(A539="",0,SUMIF(記録!$A$2:$A$2001,A539,記録!$D$2:$D$2001))</f>
        <v/>
      </c>
      <c r="C539">
        <f>IF(B539&gt;0,1,0)</f>
        <v/>
      </c>
      <c r="D539">
        <f>IF(C539=1,D538+1,0)</f>
        <v/>
      </c>
      <c r="E539">
        <f>IF(A539="",0,IF(A539&gt;=$I$2,1,0))</f>
        <v/>
      </c>
      <c r="F539">
        <f>IF(AND(E539=1,C539=1),F538+1,0)</f>
        <v/>
      </c>
    </row>
    <row r="540">
      <c r="A540" s="29">
        <f>IF($I$5+538&gt;$I$3,"",$I$5+538)</f>
        <v/>
      </c>
      <c r="B540">
        <f>IF(A540="",0,SUMIF(記録!$A$2:$A$2001,A540,記録!$D$2:$D$2001))</f>
        <v/>
      </c>
      <c r="C540">
        <f>IF(B540&gt;0,1,0)</f>
        <v/>
      </c>
      <c r="D540">
        <f>IF(C540=1,D539+1,0)</f>
        <v/>
      </c>
      <c r="E540">
        <f>IF(A540="",0,IF(A540&gt;=$I$2,1,0))</f>
        <v/>
      </c>
      <c r="F540">
        <f>IF(AND(E540=1,C540=1),F539+1,0)</f>
        <v/>
      </c>
    </row>
    <row r="541">
      <c r="A541" s="29">
        <f>IF($I$5+539&gt;$I$3,"",$I$5+539)</f>
        <v/>
      </c>
      <c r="B541">
        <f>IF(A541="",0,SUMIF(記録!$A$2:$A$2001,A541,記録!$D$2:$D$2001))</f>
        <v/>
      </c>
      <c r="C541">
        <f>IF(B541&gt;0,1,0)</f>
        <v/>
      </c>
      <c r="D541">
        <f>IF(C541=1,D540+1,0)</f>
        <v/>
      </c>
      <c r="E541">
        <f>IF(A541="",0,IF(A541&gt;=$I$2,1,0))</f>
        <v/>
      </c>
      <c r="F541">
        <f>IF(AND(E541=1,C541=1),F540+1,0)</f>
        <v/>
      </c>
    </row>
    <row r="542">
      <c r="A542" s="29">
        <f>IF($I$5+540&gt;$I$3,"",$I$5+540)</f>
        <v/>
      </c>
      <c r="B542">
        <f>IF(A542="",0,SUMIF(記録!$A$2:$A$2001,A542,記録!$D$2:$D$2001))</f>
        <v/>
      </c>
      <c r="C542">
        <f>IF(B542&gt;0,1,0)</f>
        <v/>
      </c>
      <c r="D542">
        <f>IF(C542=1,D541+1,0)</f>
        <v/>
      </c>
      <c r="E542">
        <f>IF(A542="",0,IF(A542&gt;=$I$2,1,0))</f>
        <v/>
      </c>
      <c r="F542">
        <f>IF(AND(E542=1,C542=1),F541+1,0)</f>
        <v/>
      </c>
    </row>
    <row r="543">
      <c r="A543" s="29">
        <f>IF($I$5+541&gt;$I$3,"",$I$5+541)</f>
        <v/>
      </c>
      <c r="B543">
        <f>IF(A543="",0,SUMIF(記録!$A$2:$A$2001,A543,記録!$D$2:$D$2001))</f>
        <v/>
      </c>
      <c r="C543">
        <f>IF(B543&gt;0,1,0)</f>
        <v/>
      </c>
      <c r="D543">
        <f>IF(C543=1,D542+1,0)</f>
        <v/>
      </c>
      <c r="E543">
        <f>IF(A543="",0,IF(A543&gt;=$I$2,1,0))</f>
        <v/>
      </c>
      <c r="F543">
        <f>IF(AND(E543=1,C543=1),F542+1,0)</f>
        <v/>
      </c>
    </row>
    <row r="544">
      <c r="A544" s="29">
        <f>IF($I$5+542&gt;$I$3,"",$I$5+542)</f>
        <v/>
      </c>
      <c r="B544">
        <f>IF(A544="",0,SUMIF(記録!$A$2:$A$2001,A544,記録!$D$2:$D$2001))</f>
        <v/>
      </c>
      <c r="C544">
        <f>IF(B544&gt;0,1,0)</f>
        <v/>
      </c>
      <c r="D544">
        <f>IF(C544=1,D543+1,0)</f>
        <v/>
      </c>
      <c r="E544">
        <f>IF(A544="",0,IF(A544&gt;=$I$2,1,0))</f>
        <v/>
      </c>
      <c r="F544">
        <f>IF(AND(E544=1,C544=1),F543+1,0)</f>
        <v/>
      </c>
    </row>
    <row r="545">
      <c r="A545" s="29">
        <f>IF($I$5+543&gt;$I$3,"",$I$5+543)</f>
        <v/>
      </c>
      <c r="B545">
        <f>IF(A545="",0,SUMIF(記録!$A$2:$A$2001,A545,記録!$D$2:$D$2001))</f>
        <v/>
      </c>
      <c r="C545">
        <f>IF(B545&gt;0,1,0)</f>
        <v/>
      </c>
      <c r="D545">
        <f>IF(C545=1,D544+1,0)</f>
        <v/>
      </c>
      <c r="E545">
        <f>IF(A545="",0,IF(A545&gt;=$I$2,1,0))</f>
        <v/>
      </c>
      <c r="F545">
        <f>IF(AND(E545=1,C545=1),F544+1,0)</f>
        <v/>
      </c>
    </row>
    <row r="546">
      <c r="A546" s="29">
        <f>IF($I$5+544&gt;$I$3,"",$I$5+544)</f>
        <v/>
      </c>
      <c r="B546">
        <f>IF(A546="",0,SUMIF(記録!$A$2:$A$2001,A546,記録!$D$2:$D$2001))</f>
        <v/>
      </c>
      <c r="C546">
        <f>IF(B546&gt;0,1,0)</f>
        <v/>
      </c>
      <c r="D546">
        <f>IF(C546=1,D545+1,0)</f>
        <v/>
      </c>
      <c r="E546">
        <f>IF(A546="",0,IF(A546&gt;=$I$2,1,0))</f>
        <v/>
      </c>
      <c r="F546">
        <f>IF(AND(E546=1,C546=1),F545+1,0)</f>
        <v/>
      </c>
    </row>
    <row r="547">
      <c r="A547" s="29">
        <f>IF($I$5+545&gt;$I$3,"",$I$5+545)</f>
        <v/>
      </c>
      <c r="B547">
        <f>IF(A547="",0,SUMIF(記録!$A$2:$A$2001,A547,記録!$D$2:$D$2001))</f>
        <v/>
      </c>
      <c r="C547">
        <f>IF(B547&gt;0,1,0)</f>
        <v/>
      </c>
      <c r="D547">
        <f>IF(C547=1,D546+1,0)</f>
        <v/>
      </c>
      <c r="E547">
        <f>IF(A547="",0,IF(A547&gt;=$I$2,1,0))</f>
        <v/>
      </c>
      <c r="F547">
        <f>IF(AND(E547=1,C547=1),F546+1,0)</f>
        <v/>
      </c>
    </row>
    <row r="548">
      <c r="A548" s="29">
        <f>IF($I$5+546&gt;$I$3,"",$I$5+546)</f>
        <v/>
      </c>
      <c r="B548">
        <f>IF(A548="",0,SUMIF(記録!$A$2:$A$2001,A548,記録!$D$2:$D$2001))</f>
        <v/>
      </c>
      <c r="C548">
        <f>IF(B548&gt;0,1,0)</f>
        <v/>
      </c>
      <c r="D548">
        <f>IF(C548=1,D547+1,0)</f>
        <v/>
      </c>
      <c r="E548">
        <f>IF(A548="",0,IF(A548&gt;=$I$2,1,0))</f>
        <v/>
      </c>
      <c r="F548">
        <f>IF(AND(E548=1,C548=1),F547+1,0)</f>
        <v/>
      </c>
    </row>
    <row r="549">
      <c r="A549" s="29">
        <f>IF($I$5+547&gt;$I$3,"",$I$5+547)</f>
        <v/>
      </c>
      <c r="B549">
        <f>IF(A549="",0,SUMIF(記録!$A$2:$A$2001,A549,記録!$D$2:$D$2001))</f>
        <v/>
      </c>
      <c r="C549">
        <f>IF(B549&gt;0,1,0)</f>
        <v/>
      </c>
      <c r="D549">
        <f>IF(C549=1,D548+1,0)</f>
        <v/>
      </c>
      <c r="E549">
        <f>IF(A549="",0,IF(A549&gt;=$I$2,1,0))</f>
        <v/>
      </c>
      <c r="F549">
        <f>IF(AND(E549=1,C549=1),F548+1,0)</f>
        <v/>
      </c>
    </row>
    <row r="550">
      <c r="A550" s="29">
        <f>IF($I$5+548&gt;$I$3,"",$I$5+548)</f>
        <v/>
      </c>
      <c r="B550">
        <f>IF(A550="",0,SUMIF(記録!$A$2:$A$2001,A550,記録!$D$2:$D$2001))</f>
        <v/>
      </c>
      <c r="C550">
        <f>IF(B550&gt;0,1,0)</f>
        <v/>
      </c>
      <c r="D550">
        <f>IF(C550=1,D549+1,0)</f>
        <v/>
      </c>
      <c r="E550">
        <f>IF(A550="",0,IF(A550&gt;=$I$2,1,0))</f>
        <v/>
      </c>
      <c r="F550">
        <f>IF(AND(E550=1,C550=1),F549+1,0)</f>
        <v/>
      </c>
    </row>
    <row r="551">
      <c r="A551" s="29">
        <f>IF($I$5+549&gt;$I$3,"",$I$5+549)</f>
        <v/>
      </c>
      <c r="B551">
        <f>IF(A551="",0,SUMIF(記録!$A$2:$A$2001,A551,記録!$D$2:$D$2001))</f>
        <v/>
      </c>
      <c r="C551">
        <f>IF(B551&gt;0,1,0)</f>
        <v/>
      </c>
      <c r="D551">
        <f>IF(C551=1,D550+1,0)</f>
        <v/>
      </c>
      <c r="E551">
        <f>IF(A551="",0,IF(A551&gt;=$I$2,1,0))</f>
        <v/>
      </c>
      <c r="F551">
        <f>IF(AND(E551=1,C551=1),F550+1,0)</f>
        <v/>
      </c>
    </row>
    <row r="552">
      <c r="A552" s="29">
        <f>IF($I$5+550&gt;$I$3,"",$I$5+550)</f>
        <v/>
      </c>
      <c r="B552">
        <f>IF(A552="",0,SUMIF(記録!$A$2:$A$2001,A552,記録!$D$2:$D$2001))</f>
        <v/>
      </c>
      <c r="C552">
        <f>IF(B552&gt;0,1,0)</f>
        <v/>
      </c>
      <c r="D552">
        <f>IF(C552=1,D551+1,0)</f>
        <v/>
      </c>
      <c r="E552">
        <f>IF(A552="",0,IF(A552&gt;=$I$2,1,0))</f>
        <v/>
      </c>
      <c r="F552">
        <f>IF(AND(E552=1,C552=1),F551+1,0)</f>
        <v/>
      </c>
    </row>
    <row r="553">
      <c r="A553" s="29">
        <f>IF($I$5+551&gt;$I$3,"",$I$5+551)</f>
        <v/>
      </c>
      <c r="B553">
        <f>IF(A553="",0,SUMIF(記録!$A$2:$A$2001,A553,記録!$D$2:$D$2001))</f>
        <v/>
      </c>
      <c r="C553">
        <f>IF(B553&gt;0,1,0)</f>
        <v/>
      </c>
      <c r="D553">
        <f>IF(C553=1,D552+1,0)</f>
        <v/>
      </c>
      <c r="E553">
        <f>IF(A553="",0,IF(A553&gt;=$I$2,1,0))</f>
        <v/>
      </c>
      <c r="F553">
        <f>IF(AND(E553=1,C553=1),F552+1,0)</f>
        <v/>
      </c>
    </row>
    <row r="554">
      <c r="A554" s="29">
        <f>IF($I$5+552&gt;$I$3,"",$I$5+552)</f>
        <v/>
      </c>
      <c r="B554">
        <f>IF(A554="",0,SUMIF(記録!$A$2:$A$2001,A554,記録!$D$2:$D$2001))</f>
        <v/>
      </c>
      <c r="C554">
        <f>IF(B554&gt;0,1,0)</f>
        <v/>
      </c>
      <c r="D554">
        <f>IF(C554=1,D553+1,0)</f>
        <v/>
      </c>
      <c r="E554">
        <f>IF(A554="",0,IF(A554&gt;=$I$2,1,0))</f>
        <v/>
      </c>
      <c r="F554">
        <f>IF(AND(E554=1,C554=1),F553+1,0)</f>
        <v/>
      </c>
    </row>
    <row r="555">
      <c r="A555" s="29">
        <f>IF($I$5+553&gt;$I$3,"",$I$5+553)</f>
        <v/>
      </c>
      <c r="B555">
        <f>IF(A555="",0,SUMIF(記録!$A$2:$A$2001,A555,記録!$D$2:$D$2001))</f>
        <v/>
      </c>
      <c r="C555">
        <f>IF(B555&gt;0,1,0)</f>
        <v/>
      </c>
      <c r="D555">
        <f>IF(C555=1,D554+1,0)</f>
        <v/>
      </c>
      <c r="E555">
        <f>IF(A555="",0,IF(A555&gt;=$I$2,1,0))</f>
        <v/>
      </c>
      <c r="F555">
        <f>IF(AND(E555=1,C555=1),F554+1,0)</f>
        <v/>
      </c>
    </row>
    <row r="556">
      <c r="A556" s="29">
        <f>IF($I$5+554&gt;$I$3,"",$I$5+554)</f>
        <v/>
      </c>
      <c r="B556">
        <f>IF(A556="",0,SUMIF(記録!$A$2:$A$2001,A556,記録!$D$2:$D$2001))</f>
        <v/>
      </c>
      <c r="C556">
        <f>IF(B556&gt;0,1,0)</f>
        <v/>
      </c>
      <c r="D556">
        <f>IF(C556=1,D555+1,0)</f>
        <v/>
      </c>
      <c r="E556">
        <f>IF(A556="",0,IF(A556&gt;=$I$2,1,0))</f>
        <v/>
      </c>
      <c r="F556">
        <f>IF(AND(E556=1,C556=1),F555+1,0)</f>
        <v/>
      </c>
    </row>
    <row r="557">
      <c r="A557" s="29">
        <f>IF($I$5+555&gt;$I$3,"",$I$5+555)</f>
        <v/>
      </c>
      <c r="B557">
        <f>IF(A557="",0,SUMIF(記録!$A$2:$A$2001,A557,記録!$D$2:$D$2001))</f>
        <v/>
      </c>
      <c r="C557">
        <f>IF(B557&gt;0,1,0)</f>
        <v/>
      </c>
      <c r="D557">
        <f>IF(C557=1,D556+1,0)</f>
        <v/>
      </c>
      <c r="E557">
        <f>IF(A557="",0,IF(A557&gt;=$I$2,1,0))</f>
        <v/>
      </c>
      <c r="F557">
        <f>IF(AND(E557=1,C557=1),F556+1,0)</f>
        <v/>
      </c>
    </row>
    <row r="558">
      <c r="A558" s="29">
        <f>IF($I$5+556&gt;$I$3,"",$I$5+556)</f>
        <v/>
      </c>
      <c r="B558">
        <f>IF(A558="",0,SUMIF(記録!$A$2:$A$2001,A558,記録!$D$2:$D$2001))</f>
        <v/>
      </c>
      <c r="C558">
        <f>IF(B558&gt;0,1,0)</f>
        <v/>
      </c>
      <c r="D558">
        <f>IF(C558=1,D557+1,0)</f>
        <v/>
      </c>
      <c r="E558">
        <f>IF(A558="",0,IF(A558&gt;=$I$2,1,0))</f>
        <v/>
      </c>
      <c r="F558">
        <f>IF(AND(E558=1,C558=1),F557+1,0)</f>
        <v/>
      </c>
    </row>
    <row r="559">
      <c r="A559" s="29">
        <f>IF($I$5+557&gt;$I$3,"",$I$5+557)</f>
        <v/>
      </c>
      <c r="B559">
        <f>IF(A559="",0,SUMIF(記録!$A$2:$A$2001,A559,記録!$D$2:$D$2001))</f>
        <v/>
      </c>
      <c r="C559">
        <f>IF(B559&gt;0,1,0)</f>
        <v/>
      </c>
      <c r="D559">
        <f>IF(C559=1,D558+1,0)</f>
        <v/>
      </c>
      <c r="E559">
        <f>IF(A559="",0,IF(A559&gt;=$I$2,1,0))</f>
        <v/>
      </c>
      <c r="F559">
        <f>IF(AND(E559=1,C559=1),F558+1,0)</f>
        <v/>
      </c>
    </row>
    <row r="560">
      <c r="A560" s="29">
        <f>IF($I$5+558&gt;$I$3,"",$I$5+558)</f>
        <v/>
      </c>
      <c r="B560">
        <f>IF(A560="",0,SUMIF(記録!$A$2:$A$2001,A560,記録!$D$2:$D$2001))</f>
        <v/>
      </c>
      <c r="C560">
        <f>IF(B560&gt;0,1,0)</f>
        <v/>
      </c>
      <c r="D560">
        <f>IF(C560=1,D559+1,0)</f>
        <v/>
      </c>
      <c r="E560">
        <f>IF(A560="",0,IF(A560&gt;=$I$2,1,0))</f>
        <v/>
      </c>
      <c r="F560">
        <f>IF(AND(E560=1,C560=1),F559+1,0)</f>
        <v/>
      </c>
    </row>
    <row r="561">
      <c r="A561" s="29">
        <f>IF($I$5+559&gt;$I$3,"",$I$5+559)</f>
        <v/>
      </c>
      <c r="B561">
        <f>IF(A561="",0,SUMIF(記録!$A$2:$A$2001,A561,記録!$D$2:$D$2001))</f>
        <v/>
      </c>
      <c r="C561">
        <f>IF(B561&gt;0,1,0)</f>
        <v/>
      </c>
      <c r="D561">
        <f>IF(C561=1,D560+1,0)</f>
        <v/>
      </c>
      <c r="E561">
        <f>IF(A561="",0,IF(A561&gt;=$I$2,1,0))</f>
        <v/>
      </c>
      <c r="F561">
        <f>IF(AND(E561=1,C561=1),F560+1,0)</f>
        <v/>
      </c>
    </row>
    <row r="562">
      <c r="A562" s="29">
        <f>IF($I$5+560&gt;$I$3,"",$I$5+560)</f>
        <v/>
      </c>
      <c r="B562">
        <f>IF(A562="",0,SUMIF(記録!$A$2:$A$2001,A562,記録!$D$2:$D$2001))</f>
        <v/>
      </c>
      <c r="C562">
        <f>IF(B562&gt;0,1,0)</f>
        <v/>
      </c>
      <c r="D562">
        <f>IF(C562=1,D561+1,0)</f>
        <v/>
      </c>
      <c r="E562">
        <f>IF(A562="",0,IF(A562&gt;=$I$2,1,0))</f>
        <v/>
      </c>
      <c r="F562">
        <f>IF(AND(E562=1,C562=1),F561+1,0)</f>
        <v/>
      </c>
    </row>
    <row r="563">
      <c r="A563" s="29">
        <f>IF($I$5+561&gt;$I$3,"",$I$5+561)</f>
        <v/>
      </c>
      <c r="B563">
        <f>IF(A563="",0,SUMIF(記録!$A$2:$A$2001,A563,記録!$D$2:$D$2001))</f>
        <v/>
      </c>
      <c r="C563">
        <f>IF(B563&gt;0,1,0)</f>
        <v/>
      </c>
      <c r="D563">
        <f>IF(C563=1,D562+1,0)</f>
        <v/>
      </c>
      <c r="E563">
        <f>IF(A563="",0,IF(A563&gt;=$I$2,1,0))</f>
        <v/>
      </c>
      <c r="F563">
        <f>IF(AND(E563=1,C563=1),F562+1,0)</f>
        <v/>
      </c>
    </row>
    <row r="564">
      <c r="A564" s="29">
        <f>IF($I$5+562&gt;$I$3,"",$I$5+562)</f>
        <v/>
      </c>
      <c r="B564">
        <f>IF(A564="",0,SUMIF(記録!$A$2:$A$2001,A564,記録!$D$2:$D$2001))</f>
        <v/>
      </c>
      <c r="C564">
        <f>IF(B564&gt;0,1,0)</f>
        <v/>
      </c>
      <c r="D564">
        <f>IF(C564=1,D563+1,0)</f>
        <v/>
      </c>
      <c r="E564">
        <f>IF(A564="",0,IF(A564&gt;=$I$2,1,0))</f>
        <v/>
      </c>
      <c r="F564">
        <f>IF(AND(E564=1,C564=1),F563+1,0)</f>
        <v/>
      </c>
    </row>
    <row r="565">
      <c r="A565" s="29">
        <f>IF($I$5+563&gt;$I$3,"",$I$5+563)</f>
        <v/>
      </c>
      <c r="B565">
        <f>IF(A565="",0,SUMIF(記録!$A$2:$A$2001,A565,記録!$D$2:$D$2001))</f>
        <v/>
      </c>
      <c r="C565">
        <f>IF(B565&gt;0,1,0)</f>
        <v/>
      </c>
      <c r="D565">
        <f>IF(C565=1,D564+1,0)</f>
        <v/>
      </c>
      <c r="E565">
        <f>IF(A565="",0,IF(A565&gt;=$I$2,1,0))</f>
        <v/>
      </c>
      <c r="F565">
        <f>IF(AND(E565=1,C565=1),F564+1,0)</f>
        <v/>
      </c>
    </row>
    <row r="566">
      <c r="A566" s="29">
        <f>IF($I$5+564&gt;$I$3,"",$I$5+564)</f>
        <v/>
      </c>
      <c r="B566">
        <f>IF(A566="",0,SUMIF(記録!$A$2:$A$2001,A566,記録!$D$2:$D$2001))</f>
        <v/>
      </c>
      <c r="C566">
        <f>IF(B566&gt;0,1,0)</f>
        <v/>
      </c>
      <c r="D566">
        <f>IF(C566=1,D565+1,0)</f>
        <v/>
      </c>
      <c r="E566">
        <f>IF(A566="",0,IF(A566&gt;=$I$2,1,0))</f>
        <v/>
      </c>
      <c r="F566">
        <f>IF(AND(E566=1,C566=1),F565+1,0)</f>
        <v/>
      </c>
    </row>
    <row r="567">
      <c r="A567" s="29">
        <f>IF($I$5+565&gt;$I$3,"",$I$5+565)</f>
        <v/>
      </c>
      <c r="B567">
        <f>IF(A567="",0,SUMIF(記録!$A$2:$A$2001,A567,記録!$D$2:$D$2001))</f>
        <v/>
      </c>
      <c r="C567">
        <f>IF(B567&gt;0,1,0)</f>
        <v/>
      </c>
      <c r="D567">
        <f>IF(C567=1,D566+1,0)</f>
        <v/>
      </c>
      <c r="E567">
        <f>IF(A567="",0,IF(A567&gt;=$I$2,1,0))</f>
        <v/>
      </c>
      <c r="F567">
        <f>IF(AND(E567=1,C567=1),F566+1,0)</f>
        <v/>
      </c>
    </row>
    <row r="568">
      <c r="A568" s="29">
        <f>IF($I$5+566&gt;$I$3,"",$I$5+566)</f>
        <v/>
      </c>
      <c r="B568">
        <f>IF(A568="",0,SUMIF(記録!$A$2:$A$2001,A568,記録!$D$2:$D$2001))</f>
        <v/>
      </c>
      <c r="C568">
        <f>IF(B568&gt;0,1,0)</f>
        <v/>
      </c>
      <c r="D568">
        <f>IF(C568=1,D567+1,0)</f>
        <v/>
      </c>
      <c r="E568">
        <f>IF(A568="",0,IF(A568&gt;=$I$2,1,0))</f>
        <v/>
      </c>
      <c r="F568">
        <f>IF(AND(E568=1,C568=1),F567+1,0)</f>
        <v/>
      </c>
    </row>
    <row r="569">
      <c r="A569" s="29">
        <f>IF($I$5+567&gt;$I$3,"",$I$5+567)</f>
        <v/>
      </c>
      <c r="B569">
        <f>IF(A569="",0,SUMIF(記録!$A$2:$A$2001,A569,記録!$D$2:$D$2001))</f>
        <v/>
      </c>
      <c r="C569">
        <f>IF(B569&gt;0,1,0)</f>
        <v/>
      </c>
      <c r="D569">
        <f>IF(C569=1,D568+1,0)</f>
        <v/>
      </c>
      <c r="E569">
        <f>IF(A569="",0,IF(A569&gt;=$I$2,1,0))</f>
        <v/>
      </c>
      <c r="F569">
        <f>IF(AND(E569=1,C569=1),F568+1,0)</f>
        <v/>
      </c>
    </row>
    <row r="570">
      <c r="A570" s="29">
        <f>IF($I$5+568&gt;$I$3,"",$I$5+568)</f>
        <v/>
      </c>
      <c r="B570">
        <f>IF(A570="",0,SUMIF(記録!$A$2:$A$2001,A570,記録!$D$2:$D$2001))</f>
        <v/>
      </c>
      <c r="C570">
        <f>IF(B570&gt;0,1,0)</f>
        <v/>
      </c>
      <c r="D570">
        <f>IF(C570=1,D569+1,0)</f>
        <v/>
      </c>
      <c r="E570">
        <f>IF(A570="",0,IF(A570&gt;=$I$2,1,0))</f>
        <v/>
      </c>
      <c r="F570">
        <f>IF(AND(E570=1,C570=1),F569+1,0)</f>
        <v/>
      </c>
    </row>
    <row r="571">
      <c r="A571" s="29">
        <f>IF($I$5+569&gt;$I$3,"",$I$5+569)</f>
        <v/>
      </c>
      <c r="B571">
        <f>IF(A571="",0,SUMIF(記録!$A$2:$A$2001,A571,記録!$D$2:$D$2001))</f>
        <v/>
      </c>
      <c r="C571">
        <f>IF(B571&gt;0,1,0)</f>
        <v/>
      </c>
      <c r="D571">
        <f>IF(C571=1,D570+1,0)</f>
        <v/>
      </c>
      <c r="E571">
        <f>IF(A571="",0,IF(A571&gt;=$I$2,1,0))</f>
        <v/>
      </c>
      <c r="F571">
        <f>IF(AND(E571=1,C571=1),F570+1,0)</f>
        <v/>
      </c>
    </row>
    <row r="572">
      <c r="A572" s="29">
        <f>IF($I$5+570&gt;$I$3,"",$I$5+570)</f>
        <v/>
      </c>
      <c r="B572">
        <f>IF(A572="",0,SUMIF(記録!$A$2:$A$2001,A572,記録!$D$2:$D$2001))</f>
        <v/>
      </c>
      <c r="C572">
        <f>IF(B572&gt;0,1,0)</f>
        <v/>
      </c>
      <c r="D572">
        <f>IF(C572=1,D571+1,0)</f>
        <v/>
      </c>
      <c r="E572">
        <f>IF(A572="",0,IF(A572&gt;=$I$2,1,0))</f>
        <v/>
      </c>
      <c r="F572">
        <f>IF(AND(E572=1,C572=1),F571+1,0)</f>
        <v/>
      </c>
    </row>
    <row r="573">
      <c r="A573" s="29">
        <f>IF($I$5+571&gt;$I$3,"",$I$5+571)</f>
        <v/>
      </c>
      <c r="B573">
        <f>IF(A573="",0,SUMIF(記録!$A$2:$A$2001,A573,記録!$D$2:$D$2001))</f>
        <v/>
      </c>
      <c r="C573">
        <f>IF(B573&gt;0,1,0)</f>
        <v/>
      </c>
      <c r="D573">
        <f>IF(C573=1,D572+1,0)</f>
        <v/>
      </c>
      <c r="E573">
        <f>IF(A573="",0,IF(A573&gt;=$I$2,1,0))</f>
        <v/>
      </c>
      <c r="F573">
        <f>IF(AND(E573=1,C573=1),F572+1,0)</f>
        <v/>
      </c>
    </row>
    <row r="574">
      <c r="A574" s="29">
        <f>IF($I$5+572&gt;$I$3,"",$I$5+572)</f>
        <v/>
      </c>
      <c r="B574">
        <f>IF(A574="",0,SUMIF(記録!$A$2:$A$2001,A574,記録!$D$2:$D$2001))</f>
        <v/>
      </c>
      <c r="C574">
        <f>IF(B574&gt;0,1,0)</f>
        <v/>
      </c>
      <c r="D574">
        <f>IF(C574=1,D573+1,0)</f>
        <v/>
      </c>
      <c r="E574">
        <f>IF(A574="",0,IF(A574&gt;=$I$2,1,0))</f>
        <v/>
      </c>
      <c r="F574">
        <f>IF(AND(E574=1,C574=1),F573+1,0)</f>
        <v/>
      </c>
    </row>
    <row r="575">
      <c r="A575" s="29">
        <f>IF($I$5+573&gt;$I$3,"",$I$5+573)</f>
        <v/>
      </c>
      <c r="B575">
        <f>IF(A575="",0,SUMIF(記録!$A$2:$A$2001,A575,記録!$D$2:$D$2001))</f>
        <v/>
      </c>
      <c r="C575">
        <f>IF(B575&gt;0,1,0)</f>
        <v/>
      </c>
      <c r="D575">
        <f>IF(C575=1,D574+1,0)</f>
        <v/>
      </c>
      <c r="E575">
        <f>IF(A575="",0,IF(A575&gt;=$I$2,1,0))</f>
        <v/>
      </c>
      <c r="F575">
        <f>IF(AND(E575=1,C575=1),F574+1,0)</f>
        <v/>
      </c>
    </row>
    <row r="576">
      <c r="A576" s="29">
        <f>IF($I$5+574&gt;$I$3,"",$I$5+574)</f>
        <v/>
      </c>
      <c r="B576">
        <f>IF(A576="",0,SUMIF(記録!$A$2:$A$2001,A576,記録!$D$2:$D$2001))</f>
        <v/>
      </c>
      <c r="C576">
        <f>IF(B576&gt;0,1,0)</f>
        <v/>
      </c>
      <c r="D576">
        <f>IF(C576=1,D575+1,0)</f>
        <v/>
      </c>
      <c r="E576">
        <f>IF(A576="",0,IF(A576&gt;=$I$2,1,0))</f>
        <v/>
      </c>
      <c r="F576">
        <f>IF(AND(E576=1,C576=1),F575+1,0)</f>
        <v/>
      </c>
    </row>
    <row r="577">
      <c r="A577" s="29">
        <f>IF($I$5+575&gt;$I$3,"",$I$5+575)</f>
        <v/>
      </c>
      <c r="B577">
        <f>IF(A577="",0,SUMIF(記録!$A$2:$A$2001,A577,記録!$D$2:$D$2001))</f>
        <v/>
      </c>
      <c r="C577">
        <f>IF(B577&gt;0,1,0)</f>
        <v/>
      </c>
      <c r="D577">
        <f>IF(C577=1,D576+1,0)</f>
        <v/>
      </c>
      <c r="E577">
        <f>IF(A577="",0,IF(A577&gt;=$I$2,1,0))</f>
        <v/>
      </c>
      <c r="F577">
        <f>IF(AND(E577=1,C577=1),F576+1,0)</f>
        <v/>
      </c>
    </row>
    <row r="578">
      <c r="A578" s="29">
        <f>IF($I$5+576&gt;$I$3,"",$I$5+576)</f>
        <v/>
      </c>
      <c r="B578">
        <f>IF(A578="",0,SUMIF(記録!$A$2:$A$2001,A578,記録!$D$2:$D$2001))</f>
        <v/>
      </c>
      <c r="C578">
        <f>IF(B578&gt;0,1,0)</f>
        <v/>
      </c>
      <c r="D578">
        <f>IF(C578=1,D577+1,0)</f>
        <v/>
      </c>
      <c r="E578">
        <f>IF(A578="",0,IF(A578&gt;=$I$2,1,0))</f>
        <v/>
      </c>
      <c r="F578">
        <f>IF(AND(E578=1,C578=1),F577+1,0)</f>
        <v/>
      </c>
    </row>
    <row r="579">
      <c r="A579" s="29">
        <f>IF($I$5+577&gt;$I$3,"",$I$5+577)</f>
        <v/>
      </c>
      <c r="B579">
        <f>IF(A579="",0,SUMIF(記録!$A$2:$A$2001,A579,記録!$D$2:$D$2001))</f>
        <v/>
      </c>
      <c r="C579">
        <f>IF(B579&gt;0,1,0)</f>
        <v/>
      </c>
      <c r="D579">
        <f>IF(C579=1,D578+1,0)</f>
        <v/>
      </c>
      <c r="E579">
        <f>IF(A579="",0,IF(A579&gt;=$I$2,1,0))</f>
        <v/>
      </c>
      <c r="F579">
        <f>IF(AND(E579=1,C579=1),F578+1,0)</f>
        <v/>
      </c>
    </row>
    <row r="580">
      <c r="A580" s="29">
        <f>IF($I$5+578&gt;$I$3,"",$I$5+578)</f>
        <v/>
      </c>
      <c r="B580">
        <f>IF(A580="",0,SUMIF(記録!$A$2:$A$2001,A580,記録!$D$2:$D$2001))</f>
        <v/>
      </c>
      <c r="C580">
        <f>IF(B580&gt;0,1,0)</f>
        <v/>
      </c>
      <c r="D580">
        <f>IF(C580=1,D579+1,0)</f>
        <v/>
      </c>
      <c r="E580">
        <f>IF(A580="",0,IF(A580&gt;=$I$2,1,0))</f>
        <v/>
      </c>
      <c r="F580">
        <f>IF(AND(E580=1,C580=1),F579+1,0)</f>
        <v/>
      </c>
    </row>
    <row r="581">
      <c r="A581" s="29">
        <f>IF($I$5+579&gt;$I$3,"",$I$5+579)</f>
        <v/>
      </c>
      <c r="B581">
        <f>IF(A581="",0,SUMIF(記録!$A$2:$A$2001,A581,記録!$D$2:$D$2001))</f>
        <v/>
      </c>
      <c r="C581">
        <f>IF(B581&gt;0,1,0)</f>
        <v/>
      </c>
      <c r="D581">
        <f>IF(C581=1,D580+1,0)</f>
        <v/>
      </c>
      <c r="E581">
        <f>IF(A581="",0,IF(A581&gt;=$I$2,1,0))</f>
        <v/>
      </c>
      <c r="F581">
        <f>IF(AND(E581=1,C581=1),F580+1,0)</f>
        <v/>
      </c>
    </row>
    <row r="582">
      <c r="A582" s="29">
        <f>IF($I$5+580&gt;$I$3,"",$I$5+580)</f>
        <v/>
      </c>
      <c r="B582">
        <f>IF(A582="",0,SUMIF(記録!$A$2:$A$2001,A582,記録!$D$2:$D$2001))</f>
        <v/>
      </c>
      <c r="C582">
        <f>IF(B582&gt;0,1,0)</f>
        <v/>
      </c>
      <c r="D582">
        <f>IF(C582=1,D581+1,0)</f>
        <v/>
      </c>
      <c r="E582">
        <f>IF(A582="",0,IF(A582&gt;=$I$2,1,0))</f>
        <v/>
      </c>
      <c r="F582">
        <f>IF(AND(E582=1,C582=1),F581+1,0)</f>
        <v/>
      </c>
    </row>
    <row r="583">
      <c r="A583" s="29">
        <f>IF($I$5+581&gt;$I$3,"",$I$5+581)</f>
        <v/>
      </c>
      <c r="B583">
        <f>IF(A583="",0,SUMIF(記録!$A$2:$A$2001,A583,記録!$D$2:$D$2001))</f>
        <v/>
      </c>
      <c r="C583">
        <f>IF(B583&gt;0,1,0)</f>
        <v/>
      </c>
      <c r="D583">
        <f>IF(C583=1,D582+1,0)</f>
        <v/>
      </c>
      <c r="E583">
        <f>IF(A583="",0,IF(A583&gt;=$I$2,1,0))</f>
        <v/>
      </c>
      <c r="F583">
        <f>IF(AND(E583=1,C583=1),F582+1,0)</f>
        <v/>
      </c>
    </row>
    <row r="584">
      <c r="A584" s="29">
        <f>IF($I$5+582&gt;$I$3,"",$I$5+582)</f>
        <v/>
      </c>
      <c r="B584">
        <f>IF(A584="",0,SUMIF(記録!$A$2:$A$2001,A584,記録!$D$2:$D$2001))</f>
        <v/>
      </c>
      <c r="C584">
        <f>IF(B584&gt;0,1,0)</f>
        <v/>
      </c>
      <c r="D584">
        <f>IF(C584=1,D583+1,0)</f>
        <v/>
      </c>
      <c r="E584">
        <f>IF(A584="",0,IF(A584&gt;=$I$2,1,0))</f>
        <v/>
      </c>
      <c r="F584">
        <f>IF(AND(E584=1,C584=1),F583+1,0)</f>
        <v/>
      </c>
    </row>
    <row r="585">
      <c r="A585" s="29">
        <f>IF($I$5+583&gt;$I$3,"",$I$5+583)</f>
        <v/>
      </c>
      <c r="B585">
        <f>IF(A585="",0,SUMIF(記録!$A$2:$A$2001,A585,記録!$D$2:$D$2001))</f>
        <v/>
      </c>
      <c r="C585">
        <f>IF(B585&gt;0,1,0)</f>
        <v/>
      </c>
      <c r="D585">
        <f>IF(C585=1,D584+1,0)</f>
        <v/>
      </c>
      <c r="E585">
        <f>IF(A585="",0,IF(A585&gt;=$I$2,1,0))</f>
        <v/>
      </c>
      <c r="F585">
        <f>IF(AND(E585=1,C585=1),F584+1,0)</f>
        <v/>
      </c>
    </row>
    <row r="586">
      <c r="A586" s="29">
        <f>IF($I$5+584&gt;$I$3,"",$I$5+584)</f>
        <v/>
      </c>
      <c r="B586">
        <f>IF(A586="",0,SUMIF(記録!$A$2:$A$2001,A586,記録!$D$2:$D$2001))</f>
        <v/>
      </c>
      <c r="C586">
        <f>IF(B586&gt;0,1,0)</f>
        <v/>
      </c>
      <c r="D586">
        <f>IF(C586=1,D585+1,0)</f>
        <v/>
      </c>
      <c r="E586">
        <f>IF(A586="",0,IF(A586&gt;=$I$2,1,0))</f>
        <v/>
      </c>
      <c r="F586">
        <f>IF(AND(E586=1,C586=1),F585+1,0)</f>
        <v/>
      </c>
    </row>
    <row r="587">
      <c r="A587" s="29">
        <f>IF($I$5+585&gt;$I$3,"",$I$5+585)</f>
        <v/>
      </c>
      <c r="B587">
        <f>IF(A587="",0,SUMIF(記録!$A$2:$A$2001,A587,記録!$D$2:$D$2001))</f>
        <v/>
      </c>
      <c r="C587">
        <f>IF(B587&gt;0,1,0)</f>
        <v/>
      </c>
      <c r="D587">
        <f>IF(C587=1,D586+1,0)</f>
        <v/>
      </c>
      <c r="E587">
        <f>IF(A587="",0,IF(A587&gt;=$I$2,1,0))</f>
        <v/>
      </c>
      <c r="F587">
        <f>IF(AND(E587=1,C587=1),F586+1,0)</f>
        <v/>
      </c>
    </row>
    <row r="588">
      <c r="A588" s="29">
        <f>IF($I$5+586&gt;$I$3,"",$I$5+586)</f>
        <v/>
      </c>
      <c r="B588">
        <f>IF(A588="",0,SUMIF(記録!$A$2:$A$2001,A588,記録!$D$2:$D$2001))</f>
        <v/>
      </c>
      <c r="C588">
        <f>IF(B588&gt;0,1,0)</f>
        <v/>
      </c>
      <c r="D588">
        <f>IF(C588=1,D587+1,0)</f>
        <v/>
      </c>
      <c r="E588">
        <f>IF(A588="",0,IF(A588&gt;=$I$2,1,0))</f>
        <v/>
      </c>
      <c r="F588">
        <f>IF(AND(E588=1,C588=1),F587+1,0)</f>
        <v/>
      </c>
    </row>
    <row r="589">
      <c r="A589" s="29">
        <f>IF($I$5+587&gt;$I$3,"",$I$5+587)</f>
        <v/>
      </c>
      <c r="B589">
        <f>IF(A589="",0,SUMIF(記録!$A$2:$A$2001,A589,記録!$D$2:$D$2001))</f>
        <v/>
      </c>
      <c r="C589">
        <f>IF(B589&gt;0,1,0)</f>
        <v/>
      </c>
      <c r="D589">
        <f>IF(C589=1,D588+1,0)</f>
        <v/>
      </c>
      <c r="E589">
        <f>IF(A589="",0,IF(A589&gt;=$I$2,1,0))</f>
        <v/>
      </c>
      <c r="F589">
        <f>IF(AND(E589=1,C589=1),F588+1,0)</f>
        <v/>
      </c>
    </row>
    <row r="590">
      <c r="A590" s="29">
        <f>IF($I$5+588&gt;$I$3,"",$I$5+588)</f>
        <v/>
      </c>
      <c r="B590">
        <f>IF(A590="",0,SUMIF(記録!$A$2:$A$2001,A590,記録!$D$2:$D$2001))</f>
        <v/>
      </c>
      <c r="C590">
        <f>IF(B590&gt;0,1,0)</f>
        <v/>
      </c>
      <c r="D590">
        <f>IF(C590=1,D589+1,0)</f>
        <v/>
      </c>
      <c r="E590">
        <f>IF(A590="",0,IF(A590&gt;=$I$2,1,0))</f>
        <v/>
      </c>
      <c r="F590">
        <f>IF(AND(E590=1,C590=1),F589+1,0)</f>
        <v/>
      </c>
    </row>
    <row r="591">
      <c r="A591" s="29">
        <f>IF($I$5+589&gt;$I$3,"",$I$5+589)</f>
        <v/>
      </c>
      <c r="B591">
        <f>IF(A591="",0,SUMIF(記録!$A$2:$A$2001,A591,記録!$D$2:$D$2001))</f>
        <v/>
      </c>
      <c r="C591">
        <f>IF(B591&gt;0,1,0)</f>
        <v/>
      </c>
      <c r="D591">
        <f>IF(C591=1,D590+1,0)</f>
        <v/>
      </c>
      <c r="E591">
        <f>IF(A591="",0,IF(A591&gt;=$I$2,1,0))</f>
        <v/>
      </c>
      <c r="F591">
        <f>IF(AND(E591=1,C591=1),F590+1,0)</f>
        <v/>
      </c>
    </row>
    <row r="592">
      <c r="A592" s="29">
        <f>IF($I$5+590&gt;$I$3,"",$I$5+590)</f>
        <v/>
      </c>
      <c r="B592">
        <f>IF(A592="",0,SUMIF(記録!$A$2:$A$2001,A592,記録!$D$2:$D$2001))</f>
        <v/>
      </c>
      <c r="C592">
        <f>IF(B592&gt;0,1,0)</f>
        <v/>
      </c>
      <c r="D592">
        <f>IF(C592=1,D591+1,0)</f>
        <v/>
      </c>
      <c r="E592">
        <f>IF(A592="",0,IF(A592&gt;=$I$2,1,0))</f>
        <v/>
      </c>
      <c r="F592">
        <f>IF(AND(E592=1,C592=1),F591+1,0)</f>
        <v/>
      </c>
    </row>
    <row r="593">
      <c r="A593" s="29">
        <f>IF($I$5+591&gt;$I$3,"",$I$5+591)</f>
        <v/>
      </c>
      <c r="B593">
        <f>IF(A593="",0,SUMIF(記録!$A$2:$A$2001,A593,記録!$D$2:$D$2001))</f>
        <v/>
      </c>
      <c r="C593">
        <f>IF(B593&gt;0,1,0)</f>
        <v/>
      </c>
      <c r="D593">
        <f>IF(C593=1,D592+1,0)</f>
        <v/>
      </c>
      <c r="E593">
        <f>IF(A593="",0,IF(A593&gt;=$I$2,1,0))</f>
        <v/>
      </c>
      <c r="F593">
        <f>IF(AND(E593=1,C593=1),F592+1,0)</f>
        <v/>
      </c>
    </row>
    <row r="594">
      <c r="A594" s="29">
        <f>IF($I$5+592&gt;$I$3,"",$I$5+592)</f>
        <v/>
      </c>
      <c r="B594">
        <f>IF(A594="",0,SUMIF(記録!$A$2:$A$2001,A594,記録!$D$2:$D$2001))</f>
        <v/>
      </c>
      <c r="C594">
        <f>IF(B594&gt;0,1,0)</f>
        <v/>
      </c>
      <c r="D594">
        <f>IF(C594=1,D593+1,0)</f>
        <v/>
      </c>
      <c r="E594">
        <f>IF(A594="",0,IF(A594&gt;=$I$2,1,0))</f>
        <v/>
      </c>
      <c r="F594">
        <f>IF(AND(E594=1,C594=1),F593+1,0)</f>
        <v/>
      </c>
    </row>
    <row r="595">
      <c r="A595" s="29">
        <f>IF($I$5+593&gt;$I$3,"",$I$5+593)</f>
        <v/>
      </c>
      <c r="B595">
        <f>IF(A595="",0,SUMIF(記録!$A$2:$A$2001,A595,記録!$D$2:$D$2001))</f>
        <v/>
      </c>
      <c r="C595">
        <f>IF(B595&gt;0,1,0)</f>
        <v/>
      </c>
      <c r="D595">
        <f>IF(C595=1,D594+1,0)</f>
        <v/>
      </c>
      <c r="E595">
        <f>IF(A595="",0,IF(A595&gt;=$I$2,1,0))</f>
        <v/>
      </c>
      <c r="F595">
        <f>IF(AND(E595=1,C595=1),F594+1,0)</f>
        <v/>
      </c>
    </row>
    <row r="596">
      <c r="A596" s="29">
        <f>IF($I$5+594&gt;$I$3,"",$I$5+594)</f>
        <v/>
      </c>
      <c r="B596">
        <f>IF(A596="",0,SUMIF(記録!$A$2:$A$2001,A596,記録!$D$2:$D$2001))</f>
        <v/>
      </c>
      <c r="C596">
        <f>IF(B596&gt;0,1,0)</f>
        <v/>
      </c>
      <c r="D596">
        <f>IF(C596=1,D595+1,0)</f>
        <v/>
      </c>
      <c r="E596">
        <f>IF(A596="",0,IF(A596&gt;=$I$2,1,0))</f>
        <v/>
      </c>
      <c r="F596">
        <f>IF(AND(E596=1,C596=1),F595+1,0)</f>
        <v/>
      </c>
    </row>
    <row r="597">
      <c r="A597" s="29">
        <f>IF($I$5+595&gt;$I$3,"",$I$5+595)</f>
        <v/>
      </c>
      <c r="B597">
        <f>IF(A597="",0,SUMIF(記録!$A$2:$A$2001,A597,記録!$D$2:$D$2001))</f>
        <v/>
      </c>
      <c r="C597">
        <f>IF(B597&gt;0,1,0)</f>
        <v/>
      </c>
      <c r="D597">
        <f>IF(C597=1,D596+1,0)</f>
        <v/>
      </c>
      <c r="E597">
        <f>IF(A597="",0,IF(A597&gt;=$I$2,1,0))</f>
        <v/>
      </c>
      <c r="F597">
        <f>IF(AND(E597=1,C597=1),F596+1,0)</f>
        <v/>
      </c>
    </row>
    <row r="598">
      <c r="A598" s="29">
        <f>IF($I$5+596&gt;$I$3,"",$I$5+596)</f>
        <v/>
      </c>
      <c r="B598">
        <f>IF(A598="",0,SUMIF(記録!$A$2:$A$2001,A598,記録!$D$2:$D$2001))</f>
        <v/>
      </c>
      <c r="C598">
        <f>IF(B598&gt;0,1,0)</f>
        <v/>
      </c>
      <c r="D598">
        <f>IF(C598=1,D597+1,0)</f>
        <v/>
      </c>
      <c r="E598">
        <f>IF(A598="",0,IF(A598&gt;=$I$2,1,0))</f>
        <v/>
      </c>
      <c r="F598">
        <f>IF(AND(E598=1,C598=1),F597+1,0)</f>
        <v/>
      </c>
    </row>
    <row r="599">
      <c r="A599" s="29">
        <f>IF($I$5+597&gt;$I$3,"",$I$5+597)</f>
        <v/>
      </c>
      <c r="B599">
        <f>IF(A599="",0,SUMIF(記録!$A$2:$A$2001,A599,記録!$D$2:$D$2001))</f>
        <v/>
      </c>
      <c r="C599">
        <f>IF(B599&gt;0,1,0)</f>
        <v/>
      </c>
      <c r="D599">
        <f>IF(C599=1,D598+1,0)</f>
        <v/>
      </c>
      <c r="E599">
        <f>IF(A599="",0,IF(A599&gt;=$I$2,1,0))</f>
        <v/>
      </c>
      <c r="F599">
        <f>IF(AND(E599=1,C599=1),F598+1,0)</f>
        <v/>
      </c>
    </row>
    <row r="600">
      <c r="A600" s="29">
        <f>IF($I$5+598&gt;$I$3,"",$I$5+598)</f>
        <v/>
      </c>
      <c r="B600">
        <f>IF(A600="",0,SUMIF(記録!$A$2:$A$2001,A600,記録!$D$2:$D$2001))</f>
        <v/>
      </c>
      <c r="C600">
        <f>IF(B600&gt;0,1,0)</f>
        <v/>
      </c>
      <c r="D600">
        <f>IF(C600=1,D599+1,0)</f>
        <v/>
      </c>
      <c r="E600">
        <f>IF(A600="",0,IF(A600&gt;=$I$2,1,0))</f>
        <v/>
      </c>
      <c r="F600">
        <f>IF(AND(E600=1,C600=1),F599+1,0)</f>
        <v/>
      </c>
    </row>
    <row r="601">
      <c r="A601" s="29">
        <f>IF($I$5+599&gt;$I$3,"",$I$5+599)</f>
        <v/>
      </c>
      <c r="B601">
        <f>IF(A601="",0,SUMIF(記録!$A$2:$A$2001,A601,記録!$D$2:$D$2001))</f>
        <v/>
      </c>
      <c r="C601">
        <f>IF(B601&gt;0,1,0)</f>
        <v/>
      </c>
      <c r="D601">
        <f>IF(C601=1,D600+1,0)</f>
        <v/>
      </c>
      <c r="E601">
        <f>IF(A601="",0,IF(A601&gt;=$I$2,1,0))</f>
        <v/>
      </c>
      <c r="F601">
        <f>IF(AND(E601=1,C601=1),F600+1,0)</f>
        <v/>
      </c>
    </row>
    <row r="602">
      <c r="A602" s="29">
        <f>IF($I$5+600&gt;$I$3,"",$I$5+600)</f>
        <v/>
      </c>
      <c r="B602">
        <f>IF(A602="",0,SUMIF(記録!$A$2:$A$2001,A602,記録!$D$2:$D$2001))</f>
        <v/>
      </c>
      <c r="C602">
        <f>IF(B602&gt;0,1,0)</f>
        <v/>
      </c>
      <c r="D602">
        <f>IF(C602=1,D601+1,0)</f>
        <v/>
      </c>
      <c r="E602">
        <f>IF(A602="",0,IF(A602&gt;=$I$2,1,0))</f>
        <v/>
      </c>
      <c r="F602">
        <f>IF(AND(E602=1,C602=1),F601+1,0)</f>
        <v/>
      </c>
    </row>
    <row r="603">
      <c r="A603" s="29">
        <f>IF($I$5+601&gt;$I$3,"",$I$5+601)</f>
        <v/>
      </c>
      <c r="B603">
        <f>IF(A603="",0,SUMIF(記録!$A$2:$A$2001,A603,記録!$D$2:$D$2001))</f>
        <v/>
      </c>
      <c r="C603">
        <f>IF(B603&gt;0,1,0)</f>
        <v/>
      </c>
      <c r="D603">
        <f>IF(C603=1,D602+1,0)</f>
        <v/>
      </c>
      <c r="E603">
        <f>IF(A603="",0,IF(A603&gt;=$I$2,1,0))</f>
        <v/>
      </c>
      <c r="F603">
        <f>IF(AND(E603=1,C603=1),F602+1,0)</f>
        <v/>
      </c>
    </row>
    <row r="604">
      <c r="A604" s="29">
        <f>IF($I$5+602&gt;$I$3,"",$I$5+602)</f>
        <v/>
      </c>
      <c r="B604">
        <f>IF(A604="",0,SUMIF(記録!$A$2:$A$2001,A604,記録!$D$2:$D$2001))</f>
        <v/>
      </c>
      <c r="C604">
        <f>IF(B604&gt;0,1,0)</f>
        <v/>
      </c>
      <c r="D604">
        <f>IF(C604=1,D603+1,0)</f>
        <v/>
      </c>
      <c r="E604">
        <f>IF(A604="",0,IF(A604&gt;=$I$2,1,0))</f>
        <v/>
      </c>
      <c r="F604">
        <f>IF(AND(E604=1,C604=1),F603+1,0)</f>
        <v/>
      </c>
    </row>
    <row r="605">
      <c r="A605" s="29">
        <f>IF($I$5+603&gt;$I$3,"",$I$5+603)</f>
        <v/>
      </c>
      <c r="B605">
        <f>IF(A605="",0,SUMIF(記録!$A$2:$A$2001,A605,記録!$D$2:$D$2001))</f>
        <v/>
      </c>
      <c r="C605">
        <f>IF(B605&gt;0,1,0)</f>
        <v/>
      </c>
      <c r="D605">
        <f>IF(C605=1,D604+1,0)</f>
        <v/>
      </c>
      <c r="E605">
        <f>IF(A605="",0,IF(A605&gt;=$I$2,1,0))</f>
        <v/>
      </c>
      <c r="F605">
        <f>IF(AND(E605=1,C605=1),F604+1,0)</f>
        <v/>
      </c>
    </row>
    <row r="606">
      <c r="A606" s="29">
        <f>IF($I$5+604&gt;$I$3,"",$I$5+604)</f>
        <v/>
      </c>
      <c r="B606">
        <f>IF(A606="",0,SUMIF(記録!$A$2:$A$2001,A606,記録!$D$2:$D$2001))</f>
        <v/>
      </c>
      <c r="C606">
        <f>IF(B606&gt;0,1,0)</f>
        <v/>
      </c>
      <c r="D606">
        <f>IF(C606=1,D605+1,0)</f>
        <v/>
      </c>
      <c r="E606">
        <f>IF(A606="",0,IF(A606&gt;=$I$2,1,0))</f>
        <v/>
      </c>
      <c r="F606">
        <f>IF(AND(E606=1,C606=1),F605+1,0)</f>
        <v/>
      </c>
    </row>
    <row r="607">
      <c r="A607" s="29">
        <f>IF($I$5+605&gt;$I$3,"",$I$5+605)</f>
        <v/>
      </c>
      <c r="B607">
        <f>IF(A607="",0,SUMIF(記録!$A$2:$A$2001,A607,記録!$D$2:$D$2001))</f>
        <v/>
      </c>
      <c r="C607">
        <f>IF(B607&gt;0,1,0)</f>
        <v/>
      </c>
      <c r="D607">
        <f>IF(C607=1,D606+1,0)</f>
        <v/>
      </c>
      <c r="E607">
        <f>IF(A607="",0,IF(A607&gt;=$I$2,1,0))</f>
        <v/>
      </c>
      <c r="F607">
        <f>IF(AND(E607=1,C607=1),F606+1,0)</f>
        <v/>
      </c>
    </row>
    <row r="608">
      <c r="A608" s="29">
        <f>IF($I$5+606&gt;$I$3,"",$I$5+606)</f>
        <v/>
      </c>
      <c r="B608">
        <f>IF(A608="",0,SUMIF(記録!$A$2:$A$2001,A608,記録!$D$2:$D$2001))</f>
        <v/>
      </c>
      <c r="C608">
        <f>IF(B608&gt;0,1,0)</f>
        <v/>
      </c>
      <c r="D608">
        <f>IF(C608=1,D607+1,0)</f>
        <v/>
      </c>
      <c r="E608">
        <f>IF(A608="",0,IF(A608&gt;=$I$2,1,0))</f>
        <v/>
      </c>
      <c r="F608">
        <f>IF(AND(E608=1,C608=1),F607+1,0)</f>
        <v/>
      </c>
    </row>
    <row r="609">
      <c r="A609" s="29">
        <f>IF($I$5+607&gt;$I$3,"",$I$5+607)</f>
        <v/>
      </c>
      <c r="B609">
        <f>IF(A609="",0,SUMIF(記録!$A$2:$A$2001,A609,記録!$D$2:$D$2001))</f>
        <v/>
      </c>
      <c r="C609">
        <f>IF(B609&gt;0,1,0)</f>
        <v/>
      </c>
      <c r="D609">
        <f>IF(C609=1,D608+1,0)</f>
        <v/>
      </c>
      <c r="E609">
        <f>IF(A609="",0,IF(A609&gt;=$I$2,1,0))</f>
        <v/>
      </c>
      <c r="F609">
        <f>IF(AND(E609=1,C609=1),F608+1,0)</f>
        <v/>
      </c>
    </row>
    <row r="610">
      <c r="A610" s="29">
        <f>IF($I$5+608&gt;$I$3,"",$I$5+608)</f>
        <v/>
      </c>
      <c r="B610">
        <f>IF(A610="",0,SUMIF(記録!$A$2:$A$2001,A610,記録!$D$2:$D$2001))</f>
        <v/>
      </c>
      <c r="C610">
        <f>IF(B610&gt;0,1,0)</f>
        <v/>
      </c>
      <c r="D610">
        <f>IF(C610=1,D609+1,0)</f>
        <v/>
      </c>
      <c r="E610">
        <f>IF(A610="",0,IF(A610&gt;=$I$2,1,0))</f>
        <v/>
      </c>
      <c r="F610">
        <f>IF(AND(E610=1,C610=1),F609+1,0)</f>
        <v/>
      </c>
    </row>
    <row r="611">
      <c r="A611" s="29">
        <f>IF($I$5+609&gt;$I$3,"",$I$5+609)</f>
        <v/>
      </c>
      <c r="B611">
        <f>IF(A611="",0,SUMIF(記録!$A$2:$A$2001,A611,記録!$D$2:$D$2001))</f>
        <v/>
      </c>
      <c r="C611">
        <f>IF(B611&gt;0,1,0)</f>
        <v/>
      </c>
      <c r="D611">
        <f>IF(C611=1,D610+1,0)</f>
        <v/>
      </c>
      <c r="E611">
        <f>IF(A611="",0,IF(A611&gt;=$I$2,1,0))</f>
        <v/>
      </c>
      <c r="F611">
        <f>IF(AND(E611=1,C611=1),F610+1,0)</f>
        <v/>
      </c>
    </row>
    <row r="612">
      <c r="A612" s="29">
        <f>IF($I$5+610&gt;$I$3,"",$I$5+610)</f>
        <v/>
      </c>
      <c r="B612">
        <f>IF(A612="",0,SUMIF(記録!$A$2:$A$2001,A612,記録!$D$2:$D$2001))</f>
        <v/>
      </c>
      <c r="C612">
        <f>IF(B612&gt;0,1,0)</f>
        <v/>
      </c>
      <c r="D612">
        <f>IF(C612=1,D611+1,0)</f>
        <v/>
      </c>
      <c r="E612">
        <f>IF(A612="",0,IF(A612&gt;=$I$2,1,0))</f>
        <v/>
      </c>
      <c r="F612">
        <f>IF(AND(E612=1,C612=1),F611+1,0)</f>
        <v/>
      </c>
    </row>
    <row r="613">
      <c r="A613" s="29">
        <f>IF($I$5+611&gt;$I$3,"",$I$5+611)</f>
        <v/>
      </c>
      <c r="B613">
        <f>IF(A613="",0,SUMIF(記録!$A$2:$A$2001,A613,記録!$D$2:$D$2001))</f>
        <v/>
      </c>
      <c r="C613">
        <f>IF(B613&gt;0,1,0)</f>
        <v/>
      </c>
      <c r="D613">
        <f>IF(C613=1,D612+1,0)</f>
        <v/>
      </c>
      <c r="E613">
        <f>IF(A613="",0,IF(A613&gt;=$I$2,1,0))</f>
        <v/>
      </c>
      <c r="F613">
        <f>IF(AND(E613=1,C613=1),F612+1,0)</f>
        <v/>
      </c>
    </row>
    <row r="614">
      <c r="A614" s="29">
        <f>IF($I$5+612&gt;$I$3,"",$I$5+612)</f>
        <v/>
      </c>
      <c r="B614">
        <f>IF(A614="",0,SUMIF(記録!$A$2:$A$2001,A614,記録!$D$2:$D$2001))</f>
        <v/>
      </c>
      <c r="C614">
        <f>IF(B614&gt;0,1,0)</f>
        <v/>
      </c>
      <c r="D614">
        <f>IF(C614=1,D613+1,0)</f>
        <v/>
      </c>
      <c r="E614">
        <f>IF(A614="",0,IF(A614&gt;=$I$2,1,0))</f>
        <v/>
      </c>
      <c r="F614">
        <f>IF(AND(E614=1,C614=1),F613+1,0)</f>
        <v/>
      </c>
    </row>
    <row r="615">
      <c r="A615" s="29">
        <f>IF($I$5+613&gt;$I$3,"",$I$5+613)</f>
        <v/>
      </c>
      <c r="B615">
        <f>IF(A615="",0,SUMIF(記録!$A$2:$A$2001,A615,記録!$D$2:$D$2001))</f>
        <v/>
      </c>
      <c r="C615">
        <f>IF(B615&gt;0,1,0)</f>
        <v/>
      </c>
      <c r="D615">
        <f>IF(C615=1,D614+1,0)</f>
        <v/>
      </c>
      <c r="E615">
        <f>IF(A615="",0,IF(A615&gt;=$I$2,1,0))</f>
        <v/>
      </c>
      <c r="F615">
        <f>IF(AND(E615=1,C615=1),F614+1,0)</f>
        <v/>
      </c>
    </row>
    <row r="616">
      <c r="A616" s="29">
        <f>IF($I$5+614&gt;$I$3,"",$I$5+614)</f>
        <v/>
      </c>
      <c r="B616">
        <f>IF(A616="",0,SUMIF(記録!$A$2:$A$2001,A616,記録!$D$2:$D$2001))</f>
        <v/>
      </c>
      <c r="C616">
        <f>IF(B616&gt;0,1,0)</f>
        <v/>
      </c>
      <c r="D616">
        <f>IF(C616=1,D615+1,0)</f>
        <v/>
      </c>
      <c r="E616">
        <f>IF(A616="",0,IF(A616&gt;=$I$2,1,0))</f>
        <v/>
      </c>
      <c r="F616">
        <f>IF(AND(E616=1,C616=1),F615+1,0)</f>
        <v/>
      </c>
    </row>
    <row r="617">
      <c r="A617" s="29">
        <f>IF($I$5+615&gt;$I$3,"",$I$5+615)</f>
        <v/>
      </c>
      <c r="B617">
        <f>IF(A617="",0,SUMIF(記録!$A$2:$A$2001,A617,記録!$D$2:$D$2001))</f>
        <v/>
      </c>
      <c r="C617">
        <f>IF(B617&gt;0,1,0)</f>
        <v/>
      </c>
      <c r="D617">
        <f>IF(C617=1,D616+1,0)</f>
        <v/>
      </c>
      <c r="E617">
        <f>IF(A617="",0,IF(A617&gt;=$I$2,1,0))</f>
        <v/>
      </c>
      <c r="F617">
        <f>IF(AND(E617=1,C617=1),F616+1,0)</f>
        <v/>
      </c>
    </row>
    <row r="618">
      <c r="A618" s="29">
        <f>IF($I$5+616&gt;$I$3,"",$I$5+616)</f>
        <v/>
      </c>
      <c r="B618">
        <f>IF(A618="",0,SUMIF(記録!$A$2:$A$2001,A618,記録!$D$2:$D$2001))</f>
        <v/>
      </c>
      <c r="C618">
        <f>IF(B618&gt;0,1,0)</f>
        <v/>
      </c>
      <c r="D618">
        <f>IF(C618=1,D617+1,0)</f>
        <v/>
      </c>
      <c r="E618">
        <f>IF(A618="",0,IF(A618&gt;=$I$2,1,0))</f>
        <v/>
      </c>
      <c r="F618">
        <f>IF(AND(E618=1,C618=1),F617+1,0)</f>
        <v/>
      </c>
    </row>
    <row r="619">
      <c r="A619" s="29">
        <f>IF($I$5+617&gt;$I$3,"",$I$5+617)</f>
        <v/>
      </c>
      <c r="B619">
        <f>IF(A619="",0,SUMIF(記録!$A$2:$A$2001,A619,記録!$D$2:$D$2001))</f>
        <v/>
      </c>
      <c r="C619">
        <f>IF(B619&gt;0,1,0)</f>
        <v/>
      </c>
      <c r="D619">
        <f>IF(C619=1,D618+1,0)</f>
        <v/>
      </c>
      <c r="E619">
        <f>IF(A619="",0,IF(A619&gt;=$I$2,1,0))</f>
        <v/>
      </c>
      <c r="F619">
        <f>IF(AND(E619=1,C619=1),F618+1,0)</f>
        <v/>
      </c>
    </row>
    <row r="620">
      <c r="A620" s="29">
        <f>IF($I$5+618&gt;$I$3,"",$I$5+618)</f>
        <v/>
      </c>
      <c r="B620">
        <f>IF(A620="",0,SUMIF(記録!$A$2:$A$2001,A620,記録!$D$2:$D$2001))</f>
        <v/>
      </c>
      <c r="C620">
        <f>IF(B620&gt;0,1,0)</f>
        <v/>
      </c>
      <c r="D620">
        <f>IF(C620=1,D619+1,0)</f>
        <v/>
      </c>
      <c r="E620">
        <f>IF(A620="",0,IF(A620&gt;=$I$2,1,0))</f>
        <v/>
      </c>
      <c r="F620">
        <f>IF(AND(E620=1,C620=1),F619+1,0)</f>
        <v/>
      </c>
    </row>
    <row r="621">
      <c r="A621" s="29">
        <f>IF($I$5+619&gt;$I$3,"",$I$5+619)</f>
        <v/>
      </c>
      <c r="B621">
        <f>IF(A621="",0,SUMIF(記録!$A$2:$A$2001,A621,記録!$D$2:$D$2001))</f>
        <v/>
      </c>
      <c r="C621">
        <f>IF(B621&gt;0,1,0)</f>
        <v/>
      </c>
      <c r="D621">
        <f>IF(C621=1,D620+1,0)</f>
        <v/>
      </c>
      <c r="E621">
        <f>IF(A621="",0,IF(A621&gt;=$I$2,1,0))</f>
        <v/>
      </c>
      <c r="F621">
        <f>IF(AND(E621=1,C621=1),F620+1,0)</f>
        <v/>
      </c>
    </row>
    <row r="622">
      <c r="A622" s="29">
        <f>IF($I$5+620&gt;$I$3,"",$I$5+620)</f>
        <v/>
      </c>
      <c r="B622">
        <f>IF(A622="",0,SUMIF(記録!$A$2:$A$2001,A622,記録!$D$2:$D$2001))</f>
        <v/>
      </c>
      <c r="C622">
        <f>IF(B622&gt;0,1,0)</f>
        <v/>
      </c>
      <c r="D622">
        <f>IF(C622=1,D621+1,0)</f>
        <v/>
      </c>
      <c r="E622">
        <f>IF(A622="",0,IF(A622&gt;=$I$2,1,0))</f>
        <v/>
      </c>
      <c r="F622">
        <f>IF(AND(E622=1,C622=1),F621+1,0)</f>
        <v/>
      </c>
    </row>
    <row r="623">
      <c r="A623" s="29">
        <f>IF($I$5+621&gt;$I$3,"",$I$5+621)</f>
        <v/>
      </c>
      <c r="B623">
        <f>IF(A623="",0,SUMIF(記録!$A$2:$A$2001,A623,記録!$D$2:$D$2001))</f>
        <v/>
      </c>
      <c r="C623">
        <f>IF(B623&gt;0,1,0)</f>
        <v/>
      </c>
      <c r="D623">
        <f>IF(C623=1,D622+1,0)</f>
        <v/>
      </c>
      <c r="E623">
        <f>IF(A623="",0,IF(A623&gt;=$I$2,1,0))</f>
        <v/>
      </c>
      <c r="F623">
        <f>IF(AND(E623=1,C623=1),F622+1,0)</f>
        <v/>
      </c>
    </row>
    <row r="624">
      <c r="A624" s="29">
        <f>IF($I$5+622&gt;$I$3,"",$I$5+622)</f>
        <v/>
      </c>
      <c r="B624">
        <f>IF(A624="",0,SUMIF(記録!$A$2:$A$2001,A624,記録!$D$2:$D$2001))</f>
        <v/>
      </c>
      <c r="C624">
        <f>IF(B624&gt;0,1,0)</f>
        <v/>
      </c>
      <c r="D624">
        <f>IF(C624=1,D623+1,0)</f>
        <v/>
      </c>
      <c r="E624">
        <f>IF(A624="",0,IF(A624&gt;=$I$2,1,0))</f>
        <v/>
      </c>
      <c r="F624">
        <f>IF(AND(E624=1,C624=1),F623+1,0)</f>
        <v/>
      </c>
    </row>
    <row r="625">
      <c r="A625" s="29">
        <f>IF($I$5+623&gt;$I$3,"",$I$5+623)</f>
        <v/>
      </c>
      <c r="B625">
        <f>IF(A625="",0,SUMIF(記録!$A$2:$A$2001,A625,記録!$D$2:$D$2001))</f>
        <v/>
      </c>
      <c r="C625">
        <f>IF(B625&gt;0,1,0)</f>
        <v/>
      </c>
      <c r="D625">
        <f>IF(C625=1,D624+1,0)</f>
        <v/>
      </c>
      <c r="E625">
        <f>IF(A625="",0,IF(A625&gt;=$I$2,1,0))</f>
        <v/>
      </c>
      <c r="F625">
        <f>IF(AND(E625=1,C625=1),F624+1,0)</f>
        <v/>
      </c>
    </row>
    <row r="626">
      <c r="A626" s="29">
        <f>IF($I$5+624&gt;$I$3,"",$I$5+624)</f>
        <v/>
      </c>
      <c r="B626">
        <f>IF(A626="",0,SUMIF(記録!$A$2:$A$2001,A626,記録!$D$2:$D$2001))</f>
        <v/>
      </c>
      <c r="C626">
        <f>IF(B626&gt;0,1,0)</f>
        <v/>
      </c>
      <c r="D626">
        <f>IF(C626=1,D625+1,0)</f>
        <v/>
      </c>
      <c r="E626">
        <f>IF(A626="",0,IF(A626&gt;=$I$2,1,0))</f>
        <v/>
      </c>
      <c r="F626">
        <f>IF(AND(E626=1,C626=1),F625+1,0)</f>
        <v/>
      </c>
    </row>
    <row r="627">
      <c r="A627" s="29">
        <f>IF($I$5+625&gt;$I$3,"",$I$5+625)</f>
        <v/>
      </c>
      <c r="B627">
        <f>IF(A627="",0,SUMIF(記録!$A$2:$A$2001,A627,記録!$D$2:$D$2001))</f>
        <v/>
      </c>
      <c r="C627">
        <f>IF(B627&gt;0,1,0)</f>
        <v/>
      </c>
      <c r="D627">
        <f>IF(C627=1,D626+1,0)</f>
        <v/>
      </c>
      <c r="E627">
        <f>IF(A627="",0,IF(A627&gt;=$I$2,1,0))</f>
        <v/>
      </c>
      <c r="F627">
        <f>IF(AND(E627=1,C627=1),F626+1,0)</f>
        <v/>
      </c>
    </row>
    <row r="628">
      <c r="A628" s="29">
        <f>IF($I$5+626&gt;$I$3,"",$I$5+626)</f>
        <v/>
      </c>
      <c r="B628">
        <f>IF(A628="",0,SUMIF(記録!$A$2:$A$2001,A628,記録!$D$2:$D$2001))</f>
        <v/>
      </c>
      <c r="C628">
        <f>IF(B628&gt;0,1,0)</f>
        <v/>
      </c>
      <c r="D628">
        <f>IF(C628=1,D627+1,0)</f>
        <v/>
      </c>
      <c r="E628">
        <f>IF(A628="",0,IF(A628&gt;=$I$2,1,0))</f>
        <v/>
      </c>
      <c r="F628">
        <f>IF(AND(E628=1,C628=1),F627+1,0)</f>
        <v/>
      </c>
    </row>
    <row r="629">
      <c r="A629" s="29">
        <f>IF($I$5+627&gt;$I$3,"",$I$5+627)</f>
        <v/>
      </c>
      <c r="B629">
        <f>IF(A629="",0,SUMIF(記録!$A$2:$A$2001,A629,記録!$D$2:$D$2001))</f>
        <v/>
      </c>
      <c r="C629">
        <f>IF(B629&gt;0,1,0)</f>
        <v/>
      </c>
      <c r="D629">
        <f>IF(C629=1,D628+1,0)</f>
        <v/>
      </c>
      <c r="E629">
        <f>IF(A629="",0,IF(A629&gt;=$I$2,1,0))</f>
        <v/>
      </c>
      <c r="F629">
        <f>IF(AND(E629=1,C629=1),F628+1,0)</f>
        <v/>
      </c>
    </row>
    <row r="630">
      <c r="A630" s="29">
        <f>IF($I$5+628&gt;$I$3,"",$I$5+628)</f>
        <v/>
      </c>
      <c r="B630">
        <f>IF(A630="",0,SUMIF(記録!$A$2:$A$2001,A630,記録!$D$2:$D$2001))</f>
        <v/>
      </c>
      <c r="C630">
        <f>IF(B630&gt;0,1,0)</f>
        <v/>
      </c>
      <c r="D630">
        <f>IF(C630=1,D629+1,0)</f>
        <v/>
      </c>
      <c r="E630">
        <f>IF(A630="",0,IF(A630&gt;=$I$2,1,0))</f>
        <v/>
      </c>
      <c r="F630">
        <f>IF(AND(E630=1,C630=1),F629+1,0)</f>
        <v/>
      </c>
    </row>
    <row r="631">
      <c r="A631" s="29">
        <f>IF($I$5+629&gt;$I$3,"",$I$5+629)</f>
        <v/>
      </c>
      <c r="B631">
        <f>IF(A631="",0,SUMIF(記録!$A$2:$A$2001,A631,記録!$D$2:$D$2001))</f>
        <v/>
      </c>
      <c r="C631">
        <f>IF(B631&gt;0,1,0)</f>
        <v/>
      </c>
      <c r="D631">
        <f>IF(C631=1,D630+1,0)</f>
        <v/>
      </c>
      <c r="E631">
        <f>IF(A631="",0,IF(A631&gt;=$I$2,1,0))</f>
        <v/>
      </c>
      <c r="F631">
        <f>IF(AND(E631=1,C631=1),F630+1,0)</f>
        <v/>
      </c>
    </row>
    <row r="632">
      <c r="A632" s="29">
        <f>IF($I$5+630&gt;$I$3,"",$I$5+630)</f>
        <v/>
      </c>
      <c r="B632">
        <f>IF(A632="",0,SUMIF(記録!$A$2:$A$2001,A632,記録!$D$2:$D$2001))</f>
        <v/>
      </c>
      <c r="C632">
        <f>IF(B632&gt;0,1,0)</f>
        <v/>
      </c>
      <c r="D632">
        <f>IF(C632=1,D631+1,0)</f>
        <v/>
      </c>
      <c r="E632">
        <f>IF(A632="",0,IF(A632&gt;=$I$2,1,0))</f>
        <v/>
      </c>
      <c r="F632">
        <f>IF(AND(E632=1,C632=1),F631+1,0)</f>
        <v/>
      </c>
    </row>
    <row r="633">
      <c r="A633" s="29">
        <f>IF($I$5+631&gt;$I$3,"",$I$5+631)</f>
        <v/>
      </c>
      <c r="B633">
        <f>IF(A633="",0,SUMIF(記録!$A$2:$A$2001,A633,記録!$D$2:$D$2001))</f>
        <v/>
      </c>
      <c r="C633">
        <f>IF(B633&gt;0,1,0)</f>
        <v/>
      </c>
      <c r="D633">
        <f>IF(C633=1,D632+1,0)</f>
        <v/>
      </c>
      <c r="E633">
        <f>IF(A633="",0,IF(A633&gt;=$I$2,1,0))</f>
        <v/>
      </c>
      <c r="F633">
        <f>IF(AND(E633=1,C633=1),F632+1,0)</f>
        <v/>
      </c>
    </row>
    <row r="634">
      <c r="A634" s="29">
        <f>IF($I$5+632&gt;$I$3,"",$I$5+632)</f>
        <v/>
      </c>
      <c r="B634">
        <f>IF(A634="",0,SUMIF(記録!$A$2:$A$2001,A634,記録!$D$2:$D$2001))</f>
        <v/>
      </c>
      <c r="C634">
        <f>IF(B634&gt;0,1,0)</f>
        <v/>
      </c>
      <c r="D634">
        <f>IF(C634=1,D633+1,0)</f>
        <v/>
      </c>
      <c r="E634">
        <f>IF(A634="",0,IF(A634&gt;=$I$2,1,0))</f>
        <v/>
      </c>
      <c r="F634">
        <f>IF(AND(E634=1,C634=1),F633+1,0)</f>
        <v/>
      </c>
    </row>
    <row r="635">
      <c r="A635" s="29">
        <f>IF($I$5+633&gt;$I$3,"",$I$5+633)</f>
        <v/>
      </c>
      <c r="B635">
        <f>IF(A635="",0,SUMIF(記録!$A$2:$A$2001,A635,記録!$D$2:$D$2001))</f>
        <v/>
      </c>
      <c r="C635">
        <f>IF(B635&gt;0,1,0)</f>
        <v/>
      </c>
      <c r="D635">
        <f>IF(C635=1,D634+1,0)</f>
        <v/>
      </c>
      <c r="E635">
        <f>IF(A635="",0,IF(A635&gt;=$I$2,1,0))</f>
        <v/>
      </c>
      <c r="F635">
        <f>IF(AND(E635=1,C635=1),F634+1,0)</f>
        <v/>
      </c>
    </row>
    <row r="636">
      <c r="A636" s="29">
        <f>IF($I$5+634&gt;$I$3,"",$I$5+634)</f>
        <v/>
      </c>
      <c r="B636">
        <f>IF(A636="",0,SUMIF(記録!$A$2:$A$2001,A636,記録!$D$2:$D$2001))</f>
        <v/>
      </c>
      <c r="C636">
        <f>IF(B636&gt;0,1,0)</f>
        <v/>
      </c>
      <c r="D636">
        <f>IF(C636=1,D635+1,0)</f>
        <v/>
      </c>
      <c r="E636">
        <f>IF(A636="",0,IF(A636&gt;=$I$2,1,0))</f>
        <v/>
      </c>
      <c r="F636">
        <f>IF(AND(E636=1,C636=1),F635+1,0)</f>
        <v/>
      </c>
    </row>
    <row r="637">
      <c r="A637" s="29">
        <f>IF($I$5+635&gt;$I$3,"",$I$5+635)</f>
        <v/>
      </c>
      <c r="B637">
        <f>IF(A637="",0,SUMIF(記録!$A$2:$A$2001,A637,記録!$D$2:$D$2001))</f>
        <v/>
      </c>
      <c r="C637">
        <f>IF(B637&gt;0,1,0)</f>
        <v/>
      </c>
      <c r="D637">
        <f>IF(C637=1,D636+1,0)</f>
        <v/>
      </c>
      <c r="E637">
        <f>IF(A637="",0,IF(A637&gt;=$I$2,1,0))</f>
        <v/>
      </c>
      <c r="F637">
        <f>IF(AND(E637=1,C637=1),F636+1,0)</f>
        <v/>
      </c>
    </row>
    <row r="638">
      <c r="A638" s="29">
        <f>IF($I$5+636&gt;$I$3,"",$I$5+636)</f>
        <v/>
      </c>
      <c r="B638">
        <f>IF(A638="",0,SUMIF(記録!$A$2:$A$2001,A638,記録!$D$2:$D$2001))</f>
        <v/>
      </c>
      <c r="C638">
        <f>IF(B638&gt;0,1,0)</f>
        <v/>
      </c>
      <c r="D638">
        <f>IF(C638=1,D637+1,0)</f>
        <v/>
      </c>
      <c r="E638">
        <f>IF(A638="",0,IF(A638&gt;=$I$2,1,0))</f>
        <v/>
      </c>
      <c r="F638">
        <f>IF(AND(E638=1,C638=1),F637+1,0)</f>
        <v/>
      </c>
    </row>
    <row r="639">
      <c r="A639" s="29">
        <f>IF($I$5+637&gt;$I$3,"",$I$5+637)</f>
        <v/>
      </c>
      <c r="B639">
        <f>IF(A639="",0,SUMIF(記録!$A$2:$A$2001,A639,記録!$D$2:$D$2001))</f>
        <v/>
      </c>
      <c r="C639">
        <f>IF(B639&gt;0,1,0)</f>
        <v/>
      </c>
      <c r="D639">
        <f>IF(C639=1,D638+1,0)</f>
        <v/>
      </c>
      <c r="E639">
        <f>IF(A639="",0,IF(A639&gt;=$I$2,1,0))</f>
        <v/>
      </c>
      <c r="F639">
        <f>IF(AND(E639=1,C639=1),F638+1,0)</f>
        <v/>
      </c>
    </row>
    <row r="640">
      <c r="A640" s="29">
        <f>IF($I$5+638&gt;$I$3,"",$I$5+638)</f>
        <v/>
      </c>
      <c r="B640">
        <f>IF(A640="",0,SUMIF(記録!$A$2:$A$2001,A640,記録!$D$2:$D$2001))</f>
        <v/>
      </c>
      <c r="C640">
        <f>IF(B640&gt;0,1,0)</f>
        <v/>
      </c>
      <c r="D640">
        <f>IF(C640=1,D639+1,0)</f>
        <v/>
      </c>
      <c r="E640">
        <f>IF(A640="",0,IF(A640&gt;=$I$2,1,0))</f>
        <v/>
      </c>
      <c r="F640">
        <f>IF(AND(E640=1,C640=1),F639+1,0)</f>
        <v/>
      </c>
    </row>
    <row r="641">
      <c r="A641" s="29">
        <f>IF($I$5+639&gt;$I$3,"",$I$5+639)</f>
        <v/>
      </c>
      <c r="B641">
        <f>IF(A641="",0,SUMIF(記録!$A$2:$A$2001,A641,記録!$D$2:$D$2001))</f>
        <v/>
      </c>
      <c r="C641">
        <f>IF(B641&gt;0,1,0)</f>
        <v/>
      </c>
      <c r="D641">
        <f>IF(C641=1,D640+1,0)</f>
        <v/>
      </c>
      <c r="E641">
        <f>IF(A641="",0,IF(A641&gt;=$I$2,1,0))</f>
        <v/>
      </c>
      <c r="F641">
        <f>IF(AND(E641=1,C641=1),F640+1,0)</f>
        <v/>
      </c>
    </row>
    <row r="642">
      <c r="A642" s="29">
        <f>IF($I$5+640&gt;$I$3,"",$I$5+640)</f>
        <v/>
      </c>
      <c r="B642">
        <f>IF(A642="",0,SUMIF(記録!$A$2:$A$2001,A642,記録!$D$2:$D$2001))</f>
        <v/>
      </c>
      <c r="C642">
        <f>IF(B642&gt;0,1,0)</f>
        <v/>
      </c>
      <c r="D642">
        <f>IF(C642=1,D641+1,0)</f>
        <v/>
      </c>
      <c r="E642">
        <f>IF(A642="",0,IF(A642&gt;=$I$2,1,0))</f>
        <v/>
      </c>
      <c r="F642">
        <f>IF(AND(E642=1,C642=1),F641+1,0)</f>
        <v/>
      </c>
    </row>
    <row r="643">
      <c r="A643" s="29">
        <f>IF($I$5+641&gt;$I$3,"",$I$5+641)</f>
        <v/>
      </c>
      <c r="B643">
        <f>IF(A643="",0,SUMIF(記録!$A$2:$A$2001,A643,記録!$D$2:$D$2001))</f>
        <v/>
      </c>
      <c r="C643">
        <f>IF(B643&gt;0,1,0)</f>
        <v/>
      </c>
      <c r="D643">
        <f>IF(C643=1,D642+1,0)</f>
        <v/>
      </c>
      <c r="E643">
        <f>IF(A643="",0,IF(A643&gt;=$I$2,1,0))</f>
        <v/>
      </c>
      <c r="F643">
        <f>IF(AND(E643=1,C643=1),F642+1,0)</f>
        <v/>
      </c>
    </row>
    <row r="644">
      <c r="A644" s="29">
        <f>IF($I$5+642&gt;$I$3,"",$I$5+642)</f>
        <v/>
      </c>
      <c r="B644">
        <f>IF(A644="",0,SUMIF(記録!$A$2:$A$2001,A644,記録!$D$2:$D$2001))</f>
        <v/>
      </c>
      <c r="C644">
        <f>IF(B644&gt;0,1,0)</f>
        <v/>
      </c>
      <c r="D644">
        <f>IF(C644=1,D643+1,0)</f>
        <v/>
      </c>
      <c r="E644">
        <f>IF(A644="",0,IF(A644&gt;=$I$2,1,0))</f>
        <v/>
      </c>
      <c r="F644">
        <f>IF(AND(E644=1,C644=1),F643+1,0)</f>
        <v/>
      </c>
    </row>
    <row r="645">
      <c r="A645" s="29">
        <f>IF($I$5+643&gt;$I$3,"",$I$5+643)</f>
        <v/>
      </c>
      <c r="B645">
        <f>IF(A645="",0,SUMIF(記録!$A$2:$A$2001,A645,記録!$D$2:$D$2001))</f>
        <v/>
      </c>
      <c r="C645">
        <f>IF(B645&gt;0,1,0)</f>
        <v/>
      </c>
      <c r="D645">
        <f>IF(C645=1,D644+1,0)</f>
        <v/>
      </c>
      <c r="E645">
        <f>IF(A645="",0,IF(A645&gt;=$I$2,1,0))</f>
        <v/>
      </c>
      <c r="F645">
        <f>IF(AND(E645=1,C645=1),F644+1,0)</f>
        <v/>
      </c>
    </row>
    <row r="646">
      <c r="A646" s="29">
        <f>IF($I$5+644&gt;$I$3,"",$I$5+644)</f>
        <v/>
      </c>
      <c r="B646">
        <f>IF(A646="",0,SUMIF(記録!$A$2:$A$2001,A646,記録!$D$2:$D$2001))</f>
        <v/>
      </c>
      <c r="C646">
        <f>IF(B646&gt;0,1,0)</f>
        <v/>
      </c>
      <c r="D646">
        <f>IF(C646=1,D645+1,0)</f>
        <v/>
      </c>
      <c r="E646">
        <f>IF(A646="",0,IF(A646&gt;=$I$2,1,0))</f>
        <v/>
      </c>
      <c r="F646">
        <f>IF(AND(E646=1,C646=1),F645+1,0)</f>
        <v/>
      </c>
    </row>
    <row r="647">
      <c r="A647" s="29">
        <f>IF($I$5+645&gt;$I$3,"",$I$5+645)</f>
        <v/>
      </c>
      <c r="B647">
        <f>IF(A647="",0,SUMIF(記録!$A$2:$A$2001,A647,記録!$D$2:$D$2001))</f>
        <v/>
      </c>
      <c r="C647">
        <f>IF(B647&gt;0,1,0)</f>
        <v/>
      </c>
      <c r="D647">
        <f>IF(C647=1,D646+1,0)</f>
        <v/>
      </c>
      <c r="E647">
        <f>IF(A647="",0,IF(A647&gt;=$I$2,1,0))</f>
        <v/>
      </c>
      <c r="F647">
        <f>IF(AND(E647=1,C647=1),F646+1,0)</f>
        <v/>
      </c>
    </row>
    <row r="648">
      <c r="A648" s="29">
        <f>IF($I$5+646&gt;$I$3,"",$I$5+646)</f>
        <v/>
      </c>
      <c r="B648">
        <f>IF(A648="",0,SUMIF(記録!$A$2:$A$2001,A648,記録!$D$2:$D$2001))</f>
        <v/>
      </c>
      <c r="C648">
        <f>IF(B648&gt;0,1,0)</f>
        <v/>
      </c>
      <c r="D648">
        <f>IF(C648=1,D647+1,0)</f>
        <v/>
      </c>
      <c r="E648">
        <f>IF(A648="",0,IF(A648&gt;=$I$2,1,0))</f>
        <v/>
      </c>
      <c r="F648">
        <f>IF(AND(E648=1,C648=1),F647+1,0)</f>
        <v/>
      </c>
    </row>
    <row r="649">
      <c r="A649" s="29">
        <f>IF($I$5+647&gt;$I$3,"",$I$5+647)</f>
        <v/>
      </c>
      <c r="B649">
        <f>IF(A649="",0,SUMIF(記録!$A$2:$A$2001,A649,記録!$D$2:$D$2001))</f>
        <v/>
      </c>
      <c r="C649">
        <f>IF(B649&gt;0,1,0)</f>
        <v/>
      </c>
      <c r="D649">
        <f>IF(C649=1,D648+1,0)</f>
        <v/>
      </c>
      <c r="E649">
        <f>IF(A649="",0,IF(A649&gt;=$I$2,1,0))</f>
        <v/>
      </c>
      <c r="F649">
        <f>IF(AND(E649=1,C649=1),F648+1,0)</f>
        <v/>
      </c>
    </row>
    <row r="650">
      <c r="A650" s="29">
        <f>IF($I$5+648&gt;$I$3,"",$I$5+648)</f>
        <v/>
      </c>
      <c r="B650">
        <f>IF(A650="",0,SUMIF(記録!$A$2:$A$2001,A650,記録!$D$2:$D$2001))</f>
        <v/>
      </c>
      <c r="C650">
        <f>IF(B650&gt;0,1,0)</f>
        <v/>
      </c>
      <c r="D650">
        <f>IF(C650=1,D649+1,0)</f>
        <v/>
      </c>
      <c r="E650">
        <f>IF(A650="",0,IF(A650&gt;=$I$2,1,0))</f>
        <v/>
      </c>
      <c r="F650">
        <f>IF(AND(E650=1,C650=1),F649+1,0)</f>
        <v/>
      </c>
    </row>
    <row r="651">
      <c r="A651" s="29">
        <f>IF($I$5+649&gt;$I$3,"",$I$5+649)</f>
        <v/>
      </c>
      <c r="B651">
        <f>IF(A651="",0,SUMIF(記録!$A$2:$A$2001,A651,記録!$D$2:$D$2001))</f>
        <v/>
      </c>
      <c r="C651">
        <f>IF(B651&gt;0,1,0)</f>
        <v/>
      </c>
      <c r="D651">
        <f>IF(C651=1,D650+1,0)</f>
        <v/>
      </c>
      <c r="E651">
        <f>IF(A651="",0,IF(A651&gt;=$I$2,1,0))</f>
        <v/>
      </c>
      <c r="F651">
        <f>IF(AND(E651=1,C651=1),F650+1,0)</f>
        <v/>
      </c>
    </row>
    <row r="652">
      <c r="A652" s="29">
        <f>IF($I$5+650&gt;$I$3,"",$I$5+650)</f>
        <v/>
      </c>
      <c r="B652">
        <f>IF(A652="",0,SUMIF(記録!$A$2:$A$2001,A652,記録!$D$2:$D$2001))</f>
        <v/>
      </c>
      <c r="C652">
        <f>IF(B652&gt;0,1,0)</f>
        <v/>
      </c>
      <c r="D652">
        <f>IF(C652=1,D651+1,0)</f>
        <v/>
      </c>
      <c r="E652">
        <f>IF(A652="",0,IF(A652&gt;=$I$2,1,0))</f>
        <v/>
      </c>
      <c r="F652">
        <f>IF(AND(E652=1,C652=1),F651+1,0)</f>
        <v/>
      </c>
    </row>
    <row r="653">
      <c r="A653" s="29">
        <f>IF($I$5+651&gt;$I$3,"",$I$5+651)</f>
        <v/>
      </c>
      <c r="B653">
        <f>IF(A653="",0,SUMIF(記録!$A$2:$A$2001,A653,記録!$D$2:$D$2001))</f>
        <v/>
      </c>
      <c r="C653">
        <f>IF(B653&gt;0,1,0)</f>
        <v/>
      </c>
      <c r="D653">
        <f>IF(C653=1,D652+1,0)</f>
        <v/>
      </c>
      <c r="E653">
        <f>IF(A653="",0,IF(A653&gt;=$I$2,1,0))</f>
        <v/>
      </c>
      <c r="F653">
        <f>IF(AND(E653=1,C653=1),F652+1,0)</f>
        <v/>
      </c>
    </row>
    <row r="654">
      <c r="A654" s="29">
        <f>IF($I$5+652&gt;$I$3,"",$I$5+652)</f>
        <v/>
      </c>
      <c r="B654">
        <f>IF(A654="",0,SUMIF(記録!$A$2:$A$2001,A654,記録!$D$2:$D$2001))</f>
        <v/>
      </c>
      <c r="C654">
        <f>IF(B654&gt;0,1,0)</f>
        <v/>
      </c>
      <c r="D654">
        <f>IF(C654=1,D653+1,0)</f>
        <v/>
      </c>
      <c r="E654">
        <f>IF(A654="",0,IF(A654&gt;=$I$2,1,0))</f>
        <v/>
      </c>
      <c r="F654">
        <f>IF(AND(E654=1,C654=1),F653+1,0)</f>
        <v/>
      </c>
    </row>
    <row r="655">
      <c r="A655" s="29">
        <f>IF($I$5+653&gt;$I$3,"",$I$5+653)</f>
        <v/>
      </c>
      <c r="B655">
        <f>IF(A655="",0,SUMIF(記録!$A$2:$A$2001,A655,記録!$D$2:$D$2001))</f>
        <v/>
      </c>
      <c r="C655">
        <f>IF(B655&gt;0,1,0)</f>
        <v/>
      </c>
      <c r="D655">
        <f>IF(C655=1,D654+1,0)</f>
        <v/>
      </c>
      <c r="E655">
        <f>IF(A655="",0,IF(A655&gt;=$I$2,1,0))</f>
        <v/>
      </c>
      <c r="F655">
        <f>IF(AND(E655=1,C655=1),F654+1,0)</f>
        <v/>
      </c>
    </row>
    <row r="656">
      <c r="A656" s="29">
        <f>IF($I$5+654&gt;$I$3,"",$I$5+654)</f>
        <v/>
      </c>
      <c r="B656">
        <f>IF(A656="",0,SUMIF(記録!$A$2:$A$2001,A656,記録!$D$2:$D$2001))</f>
        <v/>
      </c>
      <c r="C656">
        <f>IF(B656&gt;0,1,0)</f>
        <v/>
      </c>
      <c r="D656">
        <f>IF(C656=1,D655+1,0)</f>
        <v/>
      </c>
      <c r="E656">
        <f>IF(A656="",0,IF(A656&gt;=$I$2,1,0))</f>
        <v/>
      </c>
      <c r="F656">
        <f>IF(AND(E656=1,C656=1),F655+1,0)</f>
        <v/>
      </c>
    </row>
    <row r="657">
      <c r="A657" s="29">
        <f>IF($I$5+655&gt;$I$3,"",$I$5+655)</f>
        <v/>
      </c>
      <c r="B657">
        <f>IF(A657="",0,SUMIF(記録!$A$2:$A$2001,A657,記録!$D$2:$D$2001))</f>
        <v/>
      </c>
      <c r="C657">
        <f>IF(B657&gt;0,1,0)</f>
        <v/>
      </c>
      <c r="D657">
        <f>IF(C657=1,D656+1,0)</f>
        <v/>
      </c>
      <c r="E657">
        <f>IF(A657="",0,IF(A657&gt;=$I$2,1,0))</f>
        <v/>
      </c>
      <c r="F657">
        <f>IF(AND(E657=1,C657=1),F656+1,0)</f>
        <v/>
      </c>
    </row>
    <row r="658">
      <c r="A658" s="29">
        <f>IF($I$5+656&gt;$I$3,"",$I$5+656)</f>
        <v/>
      </c>
      <c r="B658">
        <f>IF(A658="",0,SUMIF(記録!$A$2:$A$2001,A658,記録!$D$2:$D$2001))</f>
        <v/>
      </c>
      <c r="C658">
        <f>IF(B658&gt;0,1,0)</f>
        <v/>
      </c>
      <c r="D658">
        <f>IF(C658=1,D657+1,0)</f>
        <v/>
      </c>
      <c r="E658">
        <f>IF(A658="",0,IF(A658&gt;=$I$2,1,0))</f>
        <v/>
      </c>
      <c r="F658">
        <f>IF(AND(E658=1,C658=1),F657+1,0)</f>
        <v/>
      </c>
    </row>
    <row r="659">
      <c r="A659" s="29">
        <f>IF($I$5+657&gt;$I$3,"",$I$5+657)</f>
        <v/>
      </c>
      <c r="B659">
        <f>IF(A659="",0,SUMIF(記録!$A$2:$A$2001,A659,記録!$D$2:$D$2001))</f>
        <v/>
      </c>
      <c r="C659">
        <f>IF(B659&gt;0,1,0)</f>
        <v/>
      </c>
      <c r="D659">
        <f>IF(C659=1,D658+1,0)</f>
        <v/>
      </c>
      <c r="E659">
        <f>IF(A659="",0,IF(A659&gt;=$I$2,1,0))</f>
        <v/>
      </c>
      <c r="F659">
        <f>IF(AND(E659=1,C659=1),F658+1,0)</f>
        <v/>
      </c>
    </row>
    <row r="660">
      <c r="A660" s="29">
        <f>IF($I$5+658&gt;$I$3,"",$I$5+658)</f>
        <v/>
      </c>
      <c r="B660">
        <f>IF(A660="",0,SUMIF(記録!$A$2:$A$2001,A660,記録!$D$2:$D$2001))</f>
        <v/>
      </c>
      <c r="C660">
        <f>IF(B660&gt;0,1,0)</f>
        <v/>
      </c>
      <c r="D660">
        <f>IF(C660=1,D659+1,0)</f>
        <v/>
      </c>
      <c r="E660">
        <f>IF(A660="",0,IF(A660&gt;=$I$2,1,0))</f>
        <v/>
      </c>
      <c r="F660">
        <f>IF(AND(E660=1,C660=1),F659+1,0)</f>
        <v/>
      </c>
    </row>
    <row r="661">
      <c r="A661" s="29">
        <f>IF($I$5+659&gt;$I$3,"",$I$5+659)</f>
        <v/>
      </c>
      <c r="B661">
        <f>IF(A661="",0,SUMIF(記録!$A$2:$A$2001,A661,記録!$D$2:$D$2001))</f>
        <v/>
      </c>
      <c r="C661">
        <f>IF(B661&gt;0,1,0)</f>
        <v/>
      </c>
      <c r="D661">
        <f>IF(C661=1,D660+1,0)</f>
        <v/>
      </c>
      <c r="E661">
        <f>IF(A661="",0,IF(A661&gt;=$I$2,1,0))</f>
        <v/>
      </c>
      <c r="F661">
        <f>IF(AND(E661=1,C661=1),F660+1,0)</f>
        <v/>
      </c>
    </row>
    <row r="662">
      <c r="A662" s="29">
        <f>IF($I$5+660&gt;$I$3,"",$I$5+660)</f>
        <v/>
      </c>
      <c r="B662">
        <f>IF(A662="",0,SUMIF(記録!$A$2:$A$2001,A662,記録!$D$2:$D$2001))</f>
        <v/>
      </c>
      <c r="C662">
        <f>IF(B662&gt;0,1,0)</f>
        <v/>
      </c>
      <c r="D662">
        <f>IF(C662=1,D661+1,0)</f>
        <v/>
      </c>
      <c r="E662">
        <f>IF(A662="",0,IF(A662&gt;=$I$2,1,0))</f>
        <v/>
      </c>
      <c r="F662">
        <f>IF(AND(E662=1,C662=1),F661+1,0)</f>
        <v/>
      </c>
    </row>
    <row r="663">
      <c r="A663" s="29">
        <f>IF($I$5+661&gt;$I$3,"",$I$5+661)</f>
        <v/>
      </c>
      <c r="B663">
        <f>IF(A663="",0,SUMIF(記録!$A$2:$A$2001,A663,記録!$D$2:$D$2001))</f>
        <v/>
      </c>
      <c r="C663">
        <f>IF(B663&gt;0,1,0)</f>
        <v/>
      </c>
      <c r="D663">
        <f>IF(C663=1,D662+1,0)</f>
        <v/>
      </c>
      <c r="E663">
        <f>IF(A663="",0,IF(A663&gt;=$I$2,1,0))</f>
        <v/>
      </c>
      <c r="F663">
        <f>IF(AND(E663=1,C663=1),F662+1,0)</f>
        <v/>
      </c>
    </row>
    <row r="664">
      <c r="A664" s="29">
        <f>IF($I$5+662&gt;$I$3,"",$I$5+662)</f>
        <v/>
      </c>
      <c r="B664">
        <f>IF(A664="",0,SUMIF(記録!$A$2:$A$2001,A664,記録!$D$2:$D$2001))</f>
        <v/>
      </c>
      <c r="C664">
        <f>IF(B664&gt;0,1,0)</f>
        <v/>
      </c>
      <c r="D664">
        <f>IF(C664=1,D663+1,0)</f>
        <v/>
      </c>
      <c r="E664">
        <f>IF(A664="",0,IF(A664&gt;=$I$2,1,0))</f>
        <v/>
      </c>
      <c r="F664">
        <f>IF(AND(E664=1,C664=1),F663+1,0)</f>
        <v/>
      </c>
    </row>
    <row r="665">
      <c r="A665" s="29">
        <f>IF($I$5+663&gt;$I$3,"",$I$5+663)</f>
        <v/>
      </c>
      <c r="B665">
        <f>IF(A665="",0,SUMIF(記録!$A$2:$A$2001,A665,記録!$D$2:$D$2001))</f>
        <v/>
      </c>
      <c r="C665">
        <f>IF(B665&gt;0,1,0)</f>
        <v/>
      </c>
      <c r="D665">
        <f>IF(C665=1,D664+1,0)</f>
        <v/>
      </c>
      <c r="E665">
        <f>IF(A665="",0,IF(A665&gt;=$I$2,1,0))</f>
        <v/>
      </c>
      <c r="F665">
        <f>IF(AND(E665=1,C665=1),F664+1,0)</f>
        <v/>
      </c>
    </row>
    <row r="666">
      <c r="A666" s="29">
        <f>IF($I$5+664&gt;$I$3,"",$I$5+664)</f>
        <v/>
      </c>
      <c r="B666">
        <f>IF(A666="",0,SUMIF(記録!$A$2:$A$2001,A666,記録!$D$2:$D$2001))</f>
        <v/>
      </c>
      <c r="C666">
        <f>IF(B666&gt;0,1,0)</f>
        <v/>
      </c>
      <c r="D666">
        <f>IF(C666=1,D665+1,0)</f>
        <v/>
      </c>
      <c r="E666">
        <f>IF(A666="",0,IF(A666&gt;=$I$2,1,0))</f>
        <v/>
      </c>
      <c r="F666">
        <f>IF(AND(E666=1,C666=1),F665+1,0)</f>
        <v/>
      </c>
    </row>
    <row r="667">
      <c r="A667" s="29">
        <f>IF($I$5+665&gt;$I$3,"",$I$5+665)</f>
        <v/>
      </c>
      <c r="B667">
        <f>IF(A667="",0,SUMIF(記録!$A$2:$A$2001,A667,記録!$D$2:$D$2001))</f>
        <v/>
      </c>
      <c r="C667">
        <f>IF(B667&gt;0,1,0)</f>
        <v/>
      </c>
      <c r="D667">
        <f>IF(C667=1,D666+1,0)</f>
        <v/>
      </c>
      <c r="E667">
        <f>IF(A667="",0,IF(A667&gt;=$I$2,1,0))</f>
        <v/>
      </c>
      <c r="F667">
        <f>IF(AND(E667=1,C667=1),F666+1,0)</f>
        <v/>
      </c>
    </row>
    <row r="668">
      <c r="A668" s="29">
        <f>IF($I$5+666&gt;$I$3,"",$I$5+666)</f>
        <v/>
      </c>
      <c r="B668">
        <f>IF(A668="",0,SUMIF(記録!$A$2:$A$2001,A668,記録!$D$2:$D$2001))</f>
        <v/>
      </c>
      <c r="C668">
        <f>IF(B668&gt;0,1,0)</f>
        <v/>
      </c>
      <c r="D668">
        <f>IF(C668=1,D667+1,0)</f>
        <v/>
      </c>
      <c r="E668">
        <f>IF(A668="",0,IF(A668&gt;=$I$2,1,0))</f>
        <v/>
      </c>
      <c r="F668">
        <f>IF(AND(E668=1,C668=1),F667+1,0)</f>
        <v/>
      </c>
    </row>
    <row r="669">
      <c r="A669" s="29">
        <f>IF($I$5+667&gt;$I$3,"",$I$5+667)</f>
        <v/>
      </c>
      <c r="B669">
        <f>IF(A669="",0,SUMIF(記録!$A$2:$A$2001,A669,記録!$D$2:$D$2001))</f>
        <v/>
      </c>
      <c r="C669">
        <f>IF(B669&gt;0,1,0)</f>
        <v/>
      </c>
      <c r="D669">
        <f>IF(C669=1,D668+1,0)</f>
        <v/>
      </c>
      <c r="E669">
        <f>IF(A669="",0,IF(A669&gt;=$I$2,1,0))</f>
        <v/>
      </c>
      <c r="F669">
        <f>IF(AND(E669=1,C669=1),F668+1,0)</f>
        <v/>
      </c>
    </row>
    <row r="670">
      <c r="A670" s="29">
        <f>IF($I$5+668&gt;$I$3,"",$I$5+668)</f>
        <v/>
      </c>
      <c r="B670">
        <f>IF(A670="",0,SUMIF(記録!$A$2:$A$2001,A670,記録!$D$2:$D$2001))</f>
        <v/>
      </c>
      <c r="C670">
        <f>IF(B670&gt;0,1,0)</f>
        <v/>
      </c>
      <c r="D670">
        <f>IF(C670=1,D669+1,0)</f>
        <v/>
      </c>
      <c r="E670">
        <f>IF(A670="",0,IF(A670&gt;=$I$2,1,0))</f>
        <v/>
      </c>
      <c r="F670">
        <f>IF(AND(E670=1,C670=1),F669+1,0)</f>
        <v/>
      </c>
    </row>
    <row r="671">
      <c r="A671" s="29">
        <f>IF($I$5+669&gt;$I$3,"",$I$5+669)</f>
        <v/>
      </c>
      <c r="B671">
        <f>IF(A671="",0,SUMIF(記録!$A$2:$A$2001,A671,記録!$D$2:$D$2001))</f>
        <v/>
      </c>
      <c r="C671">
        <f>IF(B671&gt;0,1,0)</f>
        <v/>
      </c>
      <c r="D671">
        <f>IF(C671=1,D670+1,0)</f>
        <v/>
      </c>
      <c r="E671">
        <f>IF(A671="",0,IF(A671&gt;=$I$2,1,0))</f>
        <v/>
      </c>
      <c r="F671">
        <f>IF(AND(E671=1,C671=1),F670+1,0)</f>
        <v/>
      </c>
    </row>
    <row r="672">
      <c r="A672" s="29">
        <f>IF($I$5+670&gt;$I$3,"",$I$5+670)</f>
        <v/>
      </c>
      <c r="B672">
        <f>IF(A672="",0,SUMIF(記録!$A$2:$A$2001,A672,記録!$D$2:$D$2001))</f>
        <v/>
      </c>
      <c r="C672">
        <f>IF(B672&gt;0,1,0)</f>
        <v/>
      </c>
      <c r="D672">
        <f>IF(C672=1,D671+1,0)</f>
        <v/>
      </c>
      <c r="E672">
        <f>IF(A672="",0,IF(A672&gt;=$I$2,1,0))</f>
        <v/>
      </c>
      <c r="F672">
        <f>IF(AND(E672=1,C672=1),F671+1,0)</f>
        <v/>
      </c>
    </row>
    <row r="673">
      <c r="A673" s="29">
        <f>IF($I$5+671&gt;$I$3,"",$I$5+671)</f>
        <v/>
      </c>
      <c r="B673">
        <f>IF(A673="",0,SUMIF(記録!$A$2:$A$2001,A673,記録!$D$2:$D$2001))</f>
        <v/>
      </c>
      <c r="C673">
        <f>IF(B673&gt;0,1,0)</f>
        <v/>
      </c>
      <c r="D673">
        <f>IF(C673=1,D672+1,0)</f>
        <v/>
      </c>
      <c r="E673">
        <f>IF(A673="",0,IF(A673&gt;=$I$2,1,0))</f>
        <v/>
      </c>
      <c r="F673">
        <f>IF(AND(E673=1,C673=1),F672+1,0)</f>
        <v/>
      </c>
    </row>
    <row r="674">
      <c r="A674" s="29">
        <f>IF($I$5+672&gt;$I$3,"",$I$5+672)</f>
        <v/>
      </c>
      <c r="B674">
        <f>IF(A674="",0,SUMIF(記録!$A$2:$A$2001,A674,記録!$D$2:$D$2001))</f>
        <v/>
      </c>
      <c r="C674">
        <f>IF(B674&gt;0,1,0)</f>
        <v/>
      </c>
      <c r="D674">
        <f>IF(C674=1,D673+1,0)</f>
        <v/>
      </c>
      <c r="E674">
        <f>IF(A674="",0,IF(A674&gt;=$I$2,1,0))</f>
        <v/>
      </c>
      <c r="F674">
        <f>IF(AND(E674=1,C674=1),F673+1,0)</f>
        <v/>
      </c>
    </row>
    <row r="675">
      <c r="A675" s="29">
        <f>IF($I$5+673&gt;$I$3,"",$I$5+673)</f>
        <v/>
      </c>
      <c r="B675">
        <f>IF(A675="",0,SUMIF(記録!$A$2:$A$2001,A675,記録!$D$2:$D$2001))</f>
        <v/>
      </c>
      <c r="C675">
        <f>IF(B675&gt;0,1,0)</f>
        <v/>
      </c>
      <c r="D675">
        <f>IF(C675=1,D674+1,0)</f>
        <v/>
      </c>
      <c r="E675">
        <f>IF(A675="",0,IF(A675&gt;=$I$2,1,0))</f>
        <v/>
      </c>
      <c r="F675">
        <f>IF(AND(E675=1,C675=1),F674+1,0)</f>
        <v/>
      </c>
    </row>
    <row r="676">
      <c r="A676" s="29">
        <f>IF($I$5+674&gt;$I$3,"",$I$5+674)</f>
        <v/>
      </c>
      <c r="B676">
        <f>IF(A676="",0,SUMIF(記録!$A$2:$A$2001,A676,記録!$D$2:$D$2001))</f>
        <v/>
      </c>
      <c r="C676">
        <f>IF(B676&gt;0,1,0)</f>
        <v/>
      </c>
      <c r="D676">
        <f>IF(C676=1,D675+1,0)</f>
        <v/>
      </c>
      <c r="E676">
        <f>IF(A676="",0,IF(A676&gt;=$I$2,1,0))</f>
        <v/>
      </c>
      <c r="F676">
        <f>IF(AND(E676=1,C676=1),F675+1,0)</f>
        <v/>
      </c>
    </row>
    <row r="677">
      <c r="A677" s="29">
        <f>IF($I$5+675&gt;$I$3,"",$I$5+675)</f>
        <v/>
      </c>
      <c r="B677">
        <f>IF(A677="",0,SUMIF(記録!$A$2:$A$2001,A677,記録!$D$2:$D$2001))</f>
        <v/>
      </c>
      <c r="C677">
        <f>IF(B677&gt;0,1,0)</f>
        <v/>
      </c>
      <c r="D677">
        <f>IF(C677=1,D676+1,0)</f>
        <v/>
      </c>
      <c r="E677">
        <f>IF(A677="",0,IF(A677&gt;=$I$2,1,0))</f>
        <v/>
      </c>
      <c r="F677">
        <f>IF(AND(E677=1,C677=1),F676+1,0)</f>
        <v/>
      </c>
    </row>
    <row r="678">
      <c r="A678" s="29">
        <f>IF($I$5+676&gt;$I$3,"",$I$5+676)</f>
        <v/>
      </c>
      <c r="B678">
        <f>IF(A678="",0,SUMIF(記録!$A$2:$A$2001,A678,記録!$D$2:$D$2001))</f>
        <v/>
      </c>
      <c r="C678">
        <f>IF(B678&gt;0,1,0)</f>
        <v/>
      </c>
      <c r="D678">
        <f>IF(C678=1,D677+1,0)</f>
        <v/>
      </c>
      <c r="E678">
        <f>IF(A678="",0,IF(A678&gt;=$I$2,1,0))</f>
        <v/>
      </c>
      <c r="F678">
        <f>IF(AND(E678=1,C678=1),F677+1,0)</f>
        <v/>
      </c>
    </row>
    <row r="679">
      <c r="A679" s="29">
        <f>IF($I$5+677&gt;$I$3,"",$I$5+677)</f>
        <v/>
      </c>
      <c r="B679">
        <f>IF(A679="",0,SUMIF(記録!$A$2:$A$2001,A679,記録!$D$2:$D$2001))</f>
        <v/>
      </c>
      <c r="C679">
        <f>IF(B679&gt;0,1,0)</f>
        <v/>
      </c>
      <c r="D679">
        <f>IF(C679=1,D678+1,0)</f>
        <v/>
      </c>
      <c r="E679">
        <f>IF(A679="",0,IF(A679&gt;=$I$2,1,0))</f>
        <v/>
      </c>
      <c r="F679">
        <f>IF(AND(E679=1,C679=1),F678+1,0)</f>
        <v/>
      </c>
    </row>
    <row r="680">
      <c r="A680" s="29">
        <f>IF($I$5+678&gt;$I$3,"",$I$5+678)</f>
        <v/>
      </c>
      <c r="B680">
        <f>IF(A680="",0,SUMIF(記録!$A$2:$A$2001,A680,記録!$D$2:$D$2001))</f>
        <v/>
      </c>
      <c r="C680">
        <f>IF(B680&gt;0,1,0)</f>
        <v/>
      </c>
      <c r="D680">
        <f>IF(C680=1,D679+1,0)</f>
        <v/>
      </c>
      <c r="E680">
        <f>IF(A680="",0,IF(A680&gt;=$I$2,1,0))</f>
        <v/>
      </c>
      <c r="F680">
        <f>IF(AND(E680=1,C680=1),F679+1,0)</f>
        <v/>
      </c>
    </row>
    <row r="681">
      <c r="A681" s="29">
        <f>IF($I$5+679&gt;$I$3,"",$I$5+679)</f>
        <v/>
      </c>
      <c r="B681">
        <f>IF(A681="",0,SUMIF(記録!$A$2:$A$2001,A681,記録!$D$2:$D$2001))</f>
        <v/>
      </c>
      <c r="C681">
        <f>IF(B681&gt;0,1,0)</f>
        <v/>
      </c>
      <c r="D681">
        <f>IF(C681=1,D680+1,0)</f>
        <v/>
      </c>
      <c r="E681">
        <f>IF(A681="",0,IF(A681&gt;=$I$2,1,0))</f>
        <v/>
      </c>
      <c r="F681">
        <f>IF(AND(E681=1,C681=1),F680+1,0)</f>
        <v/>
      </c>
    </row>
    <row r="682">
      <c r="A682" s="29">
        <f>IF($I$5+680&gt;$I$3,"",$I$5+680)</f>
        <v/>
      </c>
      <c r="B682">
        <f>IF(A682="",0,SUMIF(記録!$A$2:$A$2001,A682,記録!$D$2:$D$2001))</f>
        <v/>
      </c>
      <c r="C682">
        <f>IF(B682&gt;0,1,0)</f>
        <v/>
      </c>
      <c r="D682">
        <f>IF(C682=1,D681+1,0)</f>
        <v/>
      </c>
      <c r="E682">
        <f>IF(A682="",0,IF(A682&gt;=$I$2,1,0))</f>
        <v/>
      </c>
      <c r="F682">
        <f>IF(AND(E682=1,C682=1),F681+1,0)</f>
        <v/>
      </c>
    </row>
    <row r="683">
      <c r="A683" s="29">
        <f>IF($I$5+681&gt;$I$3,"",$I$5+681)</f>
        <v/>
      </c>
      <c r="B683">
        <f>IF(A683="",0,SUMIF(記録!$A$2:$A$2001,A683,記録!$D$2:$D$2001))</f>
        <v/>
      </c>
      <c r="C683">
        <f>IF(B683&gt;0,1,0)</f>
        <v/>
      </c>
      <c r="D683">
        <f>IF(C683=1,D682+1,0)</f>
        <v/>
      </c>
      <c r="E683">
        <f>IF(A683="",0,IF(A683&gt;=$I$2,1,0))</f>
        <v/>
      </c>
      <c r="F683">
        <f>IF(AND(E683=1,C683=1),F682+1,0)</f>
        <v/>
      </c>
    </row>
    <row r="684">
      <c r="A684" s="29">
        <f>IF($I$5+682&gt;$I$3,"",$I$5+682)</f>
        <v/>
      </c>
      <c r="B684">
        <f>IF(A684="",0,SUMIF(記録!$A$2:$A$2001,A684,記録!$D$2:$D$2001))</f>
        <v/>
      </c>
      <c r="C684">
        <f>IF(B684&gt;0,1,0)</f>
        <v/>
      </c>
      <c r="D684">
        <f>IF(C684=1,D683+1,0)</f>
        <v/>
      </c>
      <c r="E684">
        <f>IF(A684="",0,IF(A684&gt;=$I$2,1,0))</f>
        <v/>
      </c>
      <c r="F684">
        <f>IF(AND(E684=1,C684=1),F683+1,0)</f>
        <v/>
      </c>
    </row>
    <row r="685">
      <c r="A685" s="29">
        <f>IF($I$5+683&gt;$I$3,"",$I$5+683)</f>
        <v/>
      </c>
      <c r="B685">
        <f>IF(A685="",0,SUMIF(記録!$A$2:$A$2001,A685,記録!$D$2:$D$2001))</f>
        <v/>
      </c>
      <c r="C685">
        <f>IF(B685&gt;0,1,0)</f>
        <v/>
      </c>
      <c r="D685">
        <f>IF(C685=1,D684+1,0)</f>
        <v/>
      </c>
      <c r="E685">
        <f>IF(A685="",0,IF(A685&gt;=$I$2,1,0))</f>
        <v/>
      </c>
      <c r="F685">
        <f>IF(AND(E685=1,C685=1),F684+1,0)</f>
        <v/>
      </c>
    </row>
    <row r="686">
      <c r="A686" s="29">
        <f>IF($I$5+684&gt;$I$3,"",$I$5+684)</f>
        <v/>
      </c>
      <c r="B686">
        <f>IF(A686="",0,SUMIF(記録!$A$2:$A$2001,A686,記録!$D$2:$D$2001))</f>
        <v/>
      </c>
      <c r="C686">
        <f>IF(B686&gt;0,1,0)</f>
        <v/>
      </c>
      <c r="D686">
        <f>IF(C686=1,D685+1,0)</f>
        <v/>
      </c>
      <c r="E686">
        <f>IF(A686="",0,IF(A686&gt;=$I$2,1,0))</f>
        <v/>
      </c>
      <c r="F686">
        <f>IF(AND(E686=1,C686=1),F685+1,0)</f>
        <v/>
      </c>
    </row>
    <row r="687">
      <c r="A687" s="29">
        <f>IF($I$5+685&gt;$I$3,"",$I$5+685)</f>
        <v/>
      </c>
      <c r="B687">
        <f>IF(A687="",0,SUMIF(記録!$A$2:$A$2001,A687,記録!$D$2:$D$2001))</f>
        <v/>
      </c>
      <c r="C687">
        <f>IF(B687&gt;0,1,0)</f>
        <v/>
      </c>
      <c r="D687">
        <f>IF(C687=1,D686+1,0)</f>
        <v/>
      </c>
      <c r="E687">
        <f>IF(A687="",0,IF(A687&gt;=$I$2,1,0))</f>
        <v/>
      </c>
      <c r="F687">
        <f>IF(AND(E687=1,C687=1),F686+1,0)</f>
        <v/>
      </c>
    </row>
    <row r="688">
      <c r="A688" s="29">
        <f>IF($I$5+686&gt;$I$3,"",$I$5+686)</f>
        <v/>
      </c>
      <c r="B688">
        <f>IF(A688="",0,SUMIF(記録!$A$2:$A$2001,A688,記録!$D$2:$D$2001))</f>
        <v/>
      </c>
      <c r="C688">
        <f>IF(B688&gt;0,1,0)</f>
        <v/>
      </c>
      <c r="D688">
        <f>IF(C688=1,D687+1,0)</f>
        <v/>
      </c>
      <c r="E688">
        <f>IF(A688="",0,IF(A688&gt;=$I$2,1,0))</f>
        <v/>
      </c>
      <c r="F688">
        <f>IF(AND(E688=1,C688=1),F687+1,0)</f>
        <v/>
      </c>
    </row>
    <row r="689">
      <c r="A689" s="29">
        <f>IF($I$5+687&gt;$I$3,"",$I$5+687)</f>
        <v/>
      </c>
      <c r="B689">
        <f>IF(A689="",0,SUMIF(記録!$A$2:$A$2001,A689,記録!$D$2:$D$2001))</f>
        <v/>
      </c>
      <c r="C689">
        <f>IF(B689&gt;0,1,0)</f>
        <v/>
      </c>
      <c r="D689">
        <f>IF(C689=1,D688+1,0)</f>
        <v/>
      </c>
      <c r="E689">
        <f>IF(A689="",0,IF(A689&gt;=$I$2,1,0))</f>
        <v/>
      </c>
      <c r="F689">
        <f>IF(AND(E689=1,C689=1),F688+1,0)</f>
        <v/>
      </c>
    </row>
    <row r="690">
      <c r="A690" s="29">
        <f>IF($I$5+688&gt;$I$3,"",$I$5+688)</f>
        <v/>
      </c>
      <c r="B690">
        <f>IF(A690="",0,SUMIF(記録!$A$2:$A$2001,A690,記録!$D$2:$D$2001))</f>
        <v/>
      </c>
      <c r="C690">
        <f>IF(B690&gt;0,1,0)</f>
        <v/>
      </c>
      <c r="D690">
        <f>IF(C690=1,D689+1,0)</f>
        <v/>
      </c>
      <c r="E690">
        <f>IF(A690="",0,IF(A690&gt;=$I$2,1,0))</f>
        <v/>
      </c>
      <c r="F690">
        <f>IF(AND(E690=1,C690=1),F689+1,0)</f>
        <v/>
      </c>
    </row>
    <row r="691">
      <c r="A691" s="29">
        <f>IF($I$5+689&gt;$I$3,"",$I$5+689)</f>
        <v/>
      </c>
      <c r="B691">
        <f>IF(A691="",0,SUMIF(記録!$A$2:$A$2001,A691,記録!$D$2:$D$2001))</f>
        <v/>
      </c>
      <c r="C691">
        <f>IF(B691&gt;0,1,0)</f>
        <v/>
      </c>
      <c r="D691">
        <f>IF(C691=1,D690+1,0)</f>
        <v/>
      </c>
      <c r="E691">
        <f>IF(A691="",0,IF(A691&gt;=$I$2,1,0))</f>
        <v/>
      </c>
      <c r="F691">
        <f>IF(AND(E691=1,C691=1),F690+1,0)</f>
        <v/>
      </c>
    </row>
    <row r="692">
      <c r="A692" s="29">
        <f>IF($I$5+690&gt;$I$3,"",$I$5+690)</f>
        <v/>
      </c>
      <c r="B692">
        <f>IF(A692="",0,SUMIF(記録!$A$2:$A$2001,A692,記録!$D$2:$D$2001))</f>
        <v/>
      </c>
      <c r="C692">
        <f>IF(B692&gt;0,1,0)</f>
        <v/>
      </c>
      <c r="D692">
        <f>IF(C692=1,D691+1,0)</f>
        <v/>
      </c>
      <c r="E692">
        <f>IF(A692="",0,IF(A692&gt;=$I$2,1,0))</f>
        <v/>
      </c>
      <c r="F692">
        <f>IF(AND(E692=1,C692=1),F691+1,0)</f>
        <v/>
      </c>
    </row>
    <row r="693">
      <c r="A693" s="29">
        <f>IF($I$5+691&gt;$I$3,"",$I$5+691)</f>
        <v/>
      </c>
      <c r="B693">
        <f>IF(A693="",0,SUMIF(記録!$A$2:$A$2001,A693,記録!$D$2:$D$2001))</f>
        <v/>
      </c>
      <c r="C693">
        <f>IF(B693&gt;0,1,0)</f>
        <v/>
      </c>
      <c r="D693">
        <f>IF(C693=1,D692+1,0)</f>
        <v/>
      </c>
      <c r="E693">
        <f>IF(A693="",0,IF(A693&gt;=$I$2,1,0))</f>
        <v/>
      </c>
      <c r="F693">
        <f>IF(AND(E693=1,C693=1),F692+1,0)</f>
        <v/>
      </c>
    </row>
    <row r="694">
      <c r="A694" s="29">
        <f>IF($I$5+692&gt;$I$3,"",$I$5+692)</f>
        <v/>
      </c>
      <c r="B694">
        <f>IF(A694="",0,SUMIF(記録!$A$2:$A$2001,A694,記録!$D$2:$D$2001))</f>
        <v/>
      </c>
      <c r="C694">
        <f>IF(B694&gt;0,1,0)</f>
        <v/>
      </c>
      <c r="D694">
        <f>IF(C694=1,D693+1,0)</f>
        <v/>
      </c>
      <c r="E694">
        <f>IF(A694="",0,IF(A694&gt;=$I$2,1,0))</f>
        <v/>
      </c>
      <c r="F694">
        <f>IF(AND(E694=1,C694=1),F693+1,0)</f>
        <v/>
      </c>
    </row>
    <row r="695">
      <c r="A695" s="29">
        <f>IF($I$5+693&gt;$I$3,"",$I$5+693)</f>
        <v/>
      </c>
      <c r="B695">
        <f>IF(A695="",0,SUMIF(記録!$A$2:$A$2001,A695,記録!$D$2:$D$2001))</f>
        <v/>
      </c>
      <c r="C695">
        <f>IF(B695&gt;0,1,0)</f>
        <v/>
      </c>
      <c r="D695">
        <f>IF(C695=1,D694+1,0)</f>
        <v/>
      </c>
      <c r="E695">
        <f>IF(A695="",0,IF(A695&gt;=$I$2,1,0))</f>
        <v/>
      </c>
      <c r="F695">
        <f>IF(AND(E695=1,C695=1),F694+1,0)</f>
        <v/>
      </c>
    </row>
    <row r="696">
      <c r="A696" s="29">
        <f>IF($I$5+694&gt;$I$3,"",$I$5+694)</f>
        <v/>
      </c>
      <c r="B696">
        <f>IF(A696="",0,SUMIF(記録!$A$2:$A$2001,A696,記録!$D$2:$D$2001))</f>
        <v/>
      </c>
      <c r="C696">
        <f>IF(B696&gt;0,1,0)</f>
        <v/>
      </c>
      <c r="D696">
        <f>IF(C696=1,D695+1,0)</f>
        <v/>
      </c>
      <c r="E696">
        <f>IF(A696="",0,IF(A696&gt;=$I$2,1,0))</f>
        <v/>
      </c>
      <c r="F696">
        <f>IF(AND(E696=1,C696=1),F695+1,0)</f>
        <v/>
      </c>
    </row>
    <row r="697">
      <c r="A697" s="29">
        <f>IF($I$5+695&gt;$I$3,"",$I$5+695)</f>
        <v/>
      </c>
      <c r="B697">
        <f>IF(A697="",0,SUMIF(記録!$A$2:$A$2001,A697,記録!$D$2:$D$2001))</f>
        <v/>
      </c>
      <c r="C697">
        <f>IF(B697&gt;0,1,0)</f>
        <v/>
      </c>
      <c r="D697">
        <f>IF(C697=1,D696+1,0)</f>
        <v/>
      </c>
      <c r="E697">
        <f>IF(A697="",0,IF(A697&gt;=$I$2,1,0))</f>
        <v/>
      </c>
      <c r="F697">
        <f>IF(AND(E697=1,C697=1),F696+1,0)</f>
        <v/>
      </c>
    </row>
    <row r="698">
      <c r="A698" s="29">
        <f>IF($I$5+696&gt;$I$3,"",$I$5+696)</f>
        <v/>
      </c>
      <c r="B698">
        <f>IF(A698="",0,SUMIF(記録!$A$2:$A$2001,A698,記録!$D$2:$D$2001))</f>
        <v/>
      </c>
      <c r="C698">
        <f>IF(B698&gt;0,1,0)</f>
        <v/>
      </c>
      <c r="D698">
        <f>IF(C698=1,D697+1,0)</f>
        <v/>
      </c>
      <c r="E698">
        <f>IF(A698="",0,IF(A698&gt;=$I$2,1,0))</f>
        <v/>
      </c>
      <c r="F698">
        <f>IF(AND(E698=1,C698=1),F697+1,0)</f>
        <v/>
      </c>
    </row>
    <row r="699">
      <c r="A699" s="29">
        <f>IF($I$5+697&gt;$I$3,"",$I$5+697)</f>
        <v/>
      </c>
      <c r="B699">
        <f>IF(A699="",0,SUMIF(記録!$A$2:$A$2001,A699,記録!$D$2:$D$2001))</f>
        <v/>
      </c>
      <c r="C699">
        <f>IF(B699&gt;0,1,0)</f>
        <v/>
      </c>
      <c r="D699">
        <f>IF(C699=1,D698+1,0)</f>
        <v/>
      </c>
      <c r="E699">
        <f>IF(A699="",0,IF(A699&gt;=$I$2,1,0))</f>
        <v/>
      </c>
      <c r="F699">
        <f>IF(AND(E699=1,C699=1),F698+1,0)</f>
        <v/>
      </c>
    </row>
    <row r="700">
      <c r="A700" s="29">
        <f>IF($I$5+698&gt;$I$3,"",$I$5+698)</f>
        <v/>
      </c>
      <c r="B700">
        <f>IF(A700="",0,SUMIF(記録!$A$2:$A$2001,A700,記録!$D$2:$D$2001))</f>
        <v/>
      </c>
      <c r="C700">
        <f>IF(B700&gt;0,1,0)</f>
        <v/>
      </c>
      <c r="D700">
        <f>IF(C700=1,D699+1,0)</f>
        <v/>
      </c>
      <c r="E700">
        <f>IF(A700="",0,IF(A700&gt;=$I$2,1,0))</f>
        <v/>
      </c>
      <c r="F700">
        <f>IF(AND(E700=1,C700=1),F699+1,0)</f>
        <v/>
      </c>
    </row>
    <row r="701">
      <c r="A701" s="29">
        <f>IF($I$5+699&gt;$I$3,"",$I$5+699)</f>
        <v/>
      </c>
      <c r="B701">
        <f>IF(A701="",0,SUMIF(記録!$A$2:$A$2001,A701,記録!$D$2:$D$2001))</f>
        <v/>
      </c>
      <c r="C701">
        <f>IF(B701&gt;0,1,0)</f>
        <v/>
      </c>
      <c r="D701">
        <f>IF(C701=1,D700+1,0)</f>
        <v/>
      </c>
      <c r="E701">
        <f>IF(A701="",0,IF(A701&gt;=$I$2,1,0))</f>
        <v/>
      </c>
      <c r="F701">
        <f>IF(AND(E701=1,C701=1),F700+1,0)</f>
        <v/>
      </c>
    </row>
    <row r="702">
      <c r="A702" s="29">
        <f>IF($I$5+700&gt;$I$3,"",$I$5+700)</f>
        <v/>
      </c>
      <c r="B702">
        <f>IF(A702="",0,SUMIF(記録!$A$2:$A$2001,A702,記録!$D$2:$D$2001))</f>
        <v/>
      </c>
      <c r="C702">
        <f>IF(B702&gt;0,1,0)</f>
        <v/>
      </c>
      <c r="D702">
        <f>IF(C702=1,D701+1,0)</f>
        <v/>
      </c>
      <c r="E702">
        <f>IF(A702="",0,IF(A702&gt;=$I$2,1,0))</f>
        <v/>
      </c>
      <c r="F702">
        <f>IF(AND(E702=1,C702=1),F701+1,0)</f>
        <v/>
      </c>
    </row>
    <row r="703">
      <c r="A703" s="29">
        <f>IF($I$5+701&gt;$I$3,"",$I$5+701)</f>
        <v/>
      </c>
      <c r="B703">
        <f>IF(A703="",0,SUMIF(記録!$A$2:$A$2001,A703,記録!$D$2:$D$2001))</f>
        <v/>
      </c>
      <c r="C703">
        <f>IF(B703&gt;0,1,0)</f>
        <v/>
      </c>
      <c r="D703">
        <f>IF(C703=1,D702+1,0)</f>
        <v/>
      </c>
      <c r="E703">
        <f>IF(A703="",0,IF(A703&gt;=$I$2,1,0))</f>
        <v/>
      </c>
      <c r="F703">
        <f>IF(AND(E703=1,C703=1),F702+1,0)</f>
        <v/>
      </c>
    </row>
    <row r="704">
      <c r="A704" s="29">
        <f>IF($I$5+702&gt;$I$3,"",$I$5+702)</f>
        <v/>
      </c>
      <c r="B704">
        <f>IF(A704="",0,SUMIF(記録!$A$2:$A$2001,A704,記録!$D$2:$D$2001))</f>
        <v/>
      </c>
      <c r="C704">
        <f>IF(B704&gt;0,1,0)</f>
        <v/>
      </c>
      <c r="D704">
        <f>IF(C704=1,D703+1,0)</f>
        <v/>
      </c>
      <c r="E704">
        <f>IF(A704="",0,IF(A704&gt;=$I$2,1,0))</f>
        <v/>
      </c>
      <c r="F704">
        <f>IF(AND(E704=1,C704=1),F703+1,0)</f>
        <v/>
      </c>
    </row>
    <row r="705">
      <c r="A705" s="29">
        <f>IF($I$5+703&gt;$I$3,"",$I$5+703)</f>
        <v/>
      </c>
      <c r="B705">
        <f>IF(A705="",0,SUMIF(記録!$A$2:$A$2001,A705,記録!$D$2:$D$2001))</f>
        <v/>
      </c>
      <c r="C705">
        <f>IF(B705&gt;0,1,0)</f>
        <v/>
      </c>
      <c r="D705">
        <f>IF(C705=1,D704+1,0)</f>
        <v/>
      </c>
      <c r="E705">
        <f>IF(A705="",0,IF(A705&gt;=$I$2,1,0))</f>
        <v/>
      </c>
      <c r="F705">
        <f>IF(AND(E705=1,C705=1),F704+1,0)</f>
        <v/>
      </c>
    </row>
    <row r="706">
      <c r="A706" s="29">
        <f>IF($I$5+704&gt;$I$3,"",$I$5+704)</f>
        <v/>
      </c>
      <c r="B706">
        <f>IF(A706="",0,SUMIF(記録!$A$2:$A$2001,A706,記録!$D$2:$D$2001))</f>
        <v/>
      </c>
      <c r="C706">
        <f>IF(B706&gt;0,1,0)</f>
        <v/>
      </c>
      <c r="D706">
        <f>IF(C706=1,D705+1,0)</f>
        <v/>
      </c>
      <c r="E706">
        <f>IF(A706="",0,IF(A706&gt;=$I$2,1,0))</f>
        <v/>
      </c>
      <c r="F706">
        <f>IF(AND(E706=1,C706=1),F705+1,0)</f>
        <v/>
      </c>
    </row>
    <row r="707">
      <c r="A707" s="29">
        <f>IF($I$5+705&gt;$I$3,"",$I$5+705)</f>
        <v/>
      </c>
      <c r="B707">
        <f>IF(A707="",0,SUMIF(記録!$A$2:$A$2001,A707,記録!$D$2:$D$2001))</f>
        <v/>
      </c>
      <c r="C707">
        <f>IF(B707&gt;0,1,0)</f>
        <v/>
      </c>
      <c r="D707">
        <f>IF(C707=1,D706+1,0)</f>
        <v/>
      </c>
      <c r="E707">
        <f>IF(A707="",0,IF(A707&gt;=$I$2,1,0))</f>
        <v/>
      </c>
      <c r="F707">
        <f>IF(AND(E707=1,C707=1),F706+1,0)</f>
        <v/>
      </c>
    </row>
    <row r="708">
      <c r="A708" s="29">
        <f>IF($I$5+706&gt;$I$3,"",$I$5+706)</f>
        <v/>
      </c>
      <c r="B708">
        <f>IF(A708="",0,SUMIF(記録!$A$2:$A$2001,A708,記録!$D$2:$D$2001))</f>
        <v/>
      </c>
      <c r="C708">
        <f>IF(B708&gt;0,1,0)</f>
        <v/>
      </c>
      <c r="D708">
        <f>IF(C708=1,D707+1,0)</f>
        <v/>
      </c>
      <c r="E708">
        <f>IF(A708="",0,IF(A708&gt;=$I$2,1,0))</f>
        <v/>
      </c>
      <c r="F708">
        <f>IF(AND(E708=1,C708=1),F707+1,0)</f>
        <v/>
      </c>
    </row>
    <row r="709">
      <c r="A709" s="29">
        <f>IF($I$5+707&gt;$I$3,"",$I$5+707)</f>
        <v/>
      </c>
      <c r="B709">
        <f>IF(A709="",0,SUMIF(記録!$A$2:$A$2001,A709,記録!$D$2:$D$2001))</f>
        <v/>
      </c>
      <c r="C709">
        <f>IF(B709&gt;0,1,0)</f>
        <v/>
      </c>
      <c r="D709">
        <f>IF(C709=1,D708+1,0)</f>
        <v/>
      </c>
      <c r="E709">
        <f>IF(A709="",0,IF(A709&gt;=$I$2,1,0))</f>
        <v/>
      </c>
      <c r="F709">
        <f>IF(AND(E709=1,C709=1),F708+1,0)</f>
        <v/>
      </c>
    </row>
    <row r="710">
      <c r="A710" s="29">
        <f>IF($I$5+708&gt;$I$3,"",$I$5+708)</f>
        <v/>
      </c>
      <c r="B710">
        <f>IF(A710="",0,SUMIF(記録!$A$2:$A$2001,A710,記録!$D$2:$D$2001))</f>
        <v/>
      </c>
      <c r="C710">
        <f>IF(B710&gt;0,1,0)</f>
        <v/>
      </c>
      <c r="D710">
        <f>IF(C710=1,D709+1,0)</f>
        <v/>
      </c>
      <c r="E710">
        <f>IF(A710="",0,IF(A710&gt;=$I$2,1,0))</f>
        <v/>
      </c>
      <c r="F710">
        <f>IF(AND(E710=1,C710=1),F709+1,0)</f>
        <v/>
      </c>
    </row>
    <row r="711">
      <c r="A711" s="29">
        <f>IF($I$5+709&gt;$I$3,"",$I$5+709)</f>
        <v/>
      </c>
      <c r="B711">
        <f>IF(A711="",0,SUMIF(記録!$A$2:$A$2001,A711,記録!$D$2:$D$2001))</f>
        <v/>
      </c>
      <c r="C711">
        <f>IF(B711&gt;0,1,0)</f>
        <v/>
      </c>
      <c r="D711">
        <f>IF(C711=1,D710+1,0)</f>
        <v/>
      </c>
      <c r="E711">
        <f>IF(A711="",0,IF(A711&gt;=$I$2,1,0))</f>
        <v/>
      </c>
      <c r="F711">
        <f>IF(AND(E711=1,C711=1),F710+1,0)</f>
        <v/>
      </c>
    </row>
    <row r="712">
      <c r="A712" s="29">
        <f>IF($I$5+710&gt;$I$3,"",$I$5+710)</f>
        <v/>
      </c>
      <c r="B712">
        <f>IF(A712="",0,SUMIF(記録!$A$2:$A$2001,A712,記録!$D$2:$D$2001))</f>
        <v/>
      </c>
      <c r="C712">
        <f>IF(B712&gt;0,1,0)</f>
        <v/>
      </c>
      <c r="D712">
        <f>IF(C712=1,D711+1,0)</f>
        <v/>
      </c>
      <c r="E712">
        <f>IF(A712="",0,IF(A712&gt;=$I$2,1,0))</f>
        <v/>
      </c>
      <c r="F712">
        <f>IF(AND(E712=1,C712=1),F711+1,0)</f>
        <v/>
      </c>
    </row>
    <row r="713">
      <c r="A713" s="29">
        <f>IF($I$5+711&gt;$I$3,"",$I$5+711)</f>
        <v/>
      </c>
      <c r="B713">
        <f>IF(A713="",0,SUMIF(記録!$A$2:$A$2001,A713,記録!$D$2:$D$2001))</f>
        <v/>
      </c>
      <c r="C713">
        <f>IF(B713&gt;0,1,0)</f>
        <v/>
      </c>
      <c r="D713">
        <f>IF(C713=1,D712+1,0)</f>
        <v/>
      </c>
      <c r="E713">
        <f>IF(A713="",0,IF(A713&gt;=$I$2,1,0))</f>
        <v/>
      </c>
      <c r="F713">
        <f>IF(AND(E713=1,C713=1),F712+1,0)</f>
        <v/>
      </c>
    </row>
    <row r="714">
      <c r="A714" s="29">
        <f>IF($I$5+712&gt;$I$3,"",$I$5+712)</f>
        <v/>
      </c>
      <c r="B714">
        <f>IF(A714="",0,SUMIF(記録!$A$2:$A$2001,A714,記録!$D$2:$D$2001))</f>
        <v/>
      </c>
      <c r="C714">
        <f>IF(B714&gt;0,1,0)</f>
        <v/>
      </c>
      <c r="D714">
        <f>IF(C714=1,D713+1,0)</f>
        <v/>
      </c>
      <c r="E714">
        <f>IF(A714="",0,IF(A714&gt;=$I$2,1,0))</f>
        <v/>
      </c>
      <c r="F714">
        <f>IF(AND(E714=1,C714=1),F713+1,0)</f>
        <v/>
      </c>
    </row>
    <row r="715">
      <c r="A715" s="29">
        <f>IF($I$5+713&gt;$I$3,"",$I$5+713)</f>
        <v/>
      </c>
      <c r="B715">
        <f>IF(A715="",0,SUMIF(記録!$A$2:$A$2001,A715,記録!$D$2:$D$2001))</f>
        <v/>
      </c>
      <c r="C715">
        <f>IF(B715&gt;0,1,0)</f>
        <v/>
      </c>
      <c r="D715">
        <f>IF(C715=1,D714+1,0)</f>
        <v/>
      </c>
      <c r="E715">
        <f>IF(A715="",0,IF(A715&gt;=$I$2,1,0))</f>
        <v/>
      </c>
      <c r="F715">
        <f>IF(AND(E715=1,C715=1),F714+1,0)</f>
        <v/>
      </c>
    </row>
    <row r="716">
      <c r="A716" s="29">
        <f>IF($I$5+714&gt;$I$3,"",$I$5+714)</f>
        <v/>
      </c>
      <c r="B716">
        <f>IF(A716="",0,SUMIF(記録!$A$2:$A$2001,A716,記録!$D$2:$D$2001))</f>
        <v/>
      </c>
      <c r="C716">
        <f>IF(B716&gt;0,1,0)</f>
        <v/>
      </c>
      <c r="D716">
        <f>IF(C716=1,D715+1,0)</f>
        <v/>
      </c>
      <c r="E716">
        <f>IF(A716="",0,IF(A716&gt;=$I$2,1,0))</f>
        <v/>
      </c>
      <c r="F716">
        <f>IF(AND(E716=1,C716=1),F715+1,0)</f>
        <v/>
      </c>
    </row>
    <row r="717">
      <c r="A717" s="29">
        <f>IF($I$5+715&gt;$I$3,"",$I$5+715)</f>
        <v/>
      </c>
      <c r="B717">
        <f>IF(A717="",0,SUMIF(記録!$A$2:$A$2001,A717,記録!$D$2:$D$2001))</f>
        <v/>
      </c>
      <c r="C717">
        <f>IF(B717&gt;0,1,0)</f>
        <v/>
      </c>
      <c r="D717">
        <f>IF(C717=1,D716+1,0)</f>
        <v/>
      </c>
      <c r="E717">
        <f>IF(A717="",0,IF(A717&gt;=$I$2,1,0))</f>
        <v/>
      </c>
      <c r="F717">
        <f>IF(AND(E717=1,C717=1),F716+1,0)</f>
        <v/>
      </c>
    </row>
    <row r="718">
      <c r="A718" s="29">
        <f>IF($I$5+716&gt;$I$3,"",$I$5+716)</f>
        <v/>
      </c>
      <c r="B718">
        <f>IF(A718="",0,SUMIF(記録!$A$2:$A$2001,A718,記録!$D$2:$D$2001))</f>
        <v/>
      </c>
      <c r="C718">
        <f>IF(B718&gt;0,1,0)</f>
        <v/>
      </c>
      <c r="D718">
        <f>IF(C718=1,D717+1,0)</f>
        <v/>
      </c>
      <c r="E718">
        <f>IF(A718="",0,IF(A718&gt;=$I$2,1,0))</f>
        <v/>
      </c>
      <c r="F718">
        <f>IF(AND(E718=1,C718=1),F717+1,0)</f>
        <v/>
      </c>
    </row>
    <row r="719">
      <c r="A719" s="29">
        <f>IF($I$5+717&gt;$I$3,"",$I$5+717)</f>
        <v/>
      </c>
      <c r="B719">
        <f>IF(A719="",0,SUMIF(記録!$A$2:$A$2001,A719,記録!$D$2:$D$2001))</f>
        <v/>
      </c>
      <c r="C719">
        <f>IF(B719&gt;0,1,0)</f>
        <v/>
      </c>
      <c r="D719">
        <f>IF(C719=1,D718+1,0)</f>
        <v/>
      </c>
      <c r="E719">
        <f>IF(A719="",0,IF(A719&gt;=$I$2,1,0))</f>
        <v/>
      </c>
      <c r="F719">
        <f>IF(AND(E719=1,C719=1),F718+1,0)</f>
        <v/>
      </c>
    </row>
    <row r="720">
      <c r="A720" s="29">
        <f>IF($I$5+718&gt;$I$3,"",$I$5+718)</f>
        <v/>
      </c>
      <c r="B720">
        <f>IF(A720="",0,SUMIF(記録!$A$2:$A$2001,A720,記録!$D$2:$D$2001))</f>
        <v/>
      </c>
      <c r="C720">
        <f>IF(B720&gt;0,1,0)</f>
        <v/>
      </c>
      <c r="D720">
        <f>IF(C720=1,D719+1,0)</f>
        <v/>
      </c>
      <c r="E720">
        <f>IF(A720="",0,IF(A720&gt;=$I$2,1,0))</f>
        <v/>
      </c>
      <c r="F720">
        <f>IF(AND(E720=1,C720=1),F719+1,0)</f>
        <v/>
      </c>
    </row>
    <row r="721">
      <c r="A721" s="29">
        <f>IF($I$5+719&gt;$I$3,"",$I$5+719)</f>
        <v/>
      </c>
      <c r="B721">
        <f>IF(A721="",0,SUMIF(記録!$A$2:$A$2001,A721,記録!$D$2:$D$2001))</f>
        <v/>
      </c>
      <c r="C721">
        <f>IF(B721&gt;0,1,0)</f>
        <v/>
      </c>
      <c r="D721">
        <f>IF(C721=1,D720+1,0)</f>
        <v/>
      </c>
      <c r="E721">
        <f>IF(A721="",0,IF(A721&gt;=$I$2,1,0))</f>
        <v/>
      </c>
      <c r="F721">
        <f>IF(AND(E721=1,C721=1),F720+1,0)</f>
        <v/>
      </c>
    </row>
    <row r="722">
      <c r="A722" s="29">
        <f>IF($I$5+720&gt;$I$3,"",$I$5+720)</f>
        <v/>
      </c>
      <c r="B722">
        <f>IF(A722="",0,SUMIF(記録!$A$2:$A$2001,A722,記録!$D$2:$D$2001))</f>
        <v/>
      </c>
      <c r="C722">
        <f>IF(B722&gt;0,1,0)</f>
        <v/>
      </c>
      <c r="D722">
        <f>IF(C722=1,D721+1,0)</f>
        <v/>
      </c>
      <c r="E722">
        <f>IF(A722="",0,IF(A722&gt;=$I$2,1,0))</f>
        <v/>
      </c>
      <c r="F722">
        <f>IF(AND(E722=1,C722=1),F721+1,0)</f>
        <v/>
      </c>
    </row>
    <row r="723">
      <c r="A723" s="29">
        <f>IF($I$5+721&gt;$I$3,"",$I$5+721)</f>
        <v/>
      </c>
      <c r="B723">
        <f>IF(A723="",0,SUMIF(記録!$A$2:$A$2001,A723,記録!$D$2:$D$2001))</f>
        <v/>
      </c>
      <c r="C723">
        <f>IF(B723&gt;0,1,0)</f>
        <v/>
      </c>
      <c r="D723">
        <f>IF(C723=1,D722+1,0)</f>
        <v/>
      </c>
      <c r="E723">
        <f>IF(A723="",0,IF(A723&gt;=$I$2,1,0))</f>
        <v/>
      </c>
      <c r="F723">
        <f>IF(AND(E723=1,C723=1),F722+1,0)</f>
        <v/>
      </c>
    </row>
    <row r="724">
      <c r="A724" s="29">
        <f>IF($I$5+722&gt;$I$3,"",$I$5+722)</f>
        <v/>
      </c>
      <c r="B724">
        <f>IF(A724="",0,SUMIF(記録!$A$2:$A$2001,A724,記録!$D$2:$D$2001))</f>
        <v/>
      </c>
      <c r="C724">
        <f>IF(B724&gt;0,1,0)</f>
        <v/>
      </c>
      <c r="D724">
        <f>IF(C724=1,D723+1,0)</f>
        <v/>
      </c>
      <c r="E724">
        <f>IF(A724="",0,IF(A724&gt;=$I$2,1,0))</f>
        <v/>
      </c>
      <c r="F724">
        <f>IF(AND(E724=1,C724=1),F723+1,0)</f>
        <v/>
      </c>
    </row>
    <row r="725">
      <c r="A725" s="29">
        <f>IF($I$5+723&gt;$I$3,"",$I$5+723)</f>
        <v/>
      </c>
      <c r="B725">
        <f>IF(A725="",0,SUMIF(記録!$A$2:$A$2001,A725,記録!$D$2:$D$2001))</f>
        <v/>
      </c>
      <c r="C725">
        <f>IF(B725&gt;0,1,0)</f>
        <v/>
      </c>
      <c r="D725">
        <f>IF(C725=1,D724+1,0)</f>
        <v/>
      </c>
      <c r="E725">
        <f>IF(A725="",0,IF(A725&gt;=$I$2,1,0))</f>
        <v/>
      </c>
      <c r="F725">
        <f>IF(AND(E725=1,C725=1),F724+1,0)</f>
        <v/>
      </c>
    </row>
    <row r="726">
      <c r="A726" s="29">
        <f>IF($I$5+724&gt;$I$3,"",$I$5+724)</f>
        <v/>
      </c>
      <c r="B726">
        <f>IF(A726="",0,SUMIF(記録!$A$2:$A$2001,A726,記録!$D$2:$D$2001))</f>
        <v/>
      </c>
      <c r="C726">
        <f>IF(B726&gt;0,1,0)</f>
        <v/>
      </c>
      <c r="D726">
        <f>IF(C726=1,D725+1,0)</f>
        <v/>
      </c>
      <c r="E726">
        <f>IF(A726="",0,IF(A726&gt;=$I$2,1,0))</f>
        <v/>
      </c>
      <c r="F726">
        <f>IF(AND(E726=1,C726=1),F725+1,0)</f>
        <v/>
      </c>
    </row>
    <row r="727">
      <c r="A727" s="29">
        <f>IF($I$5+725&gt;$I$3,"",$I$5+725)</f>
        <v/>
      </c>
      <c r="B727">
        <f>IF(A727="",0,SUMIF(記録!$A$2:$A$2001,A727,記録!$D$2:$D$2001))</f>
        <v/>
      </c>
      <c r="C727">
        <f>IF(B727&gt;0,1,0)</f>
        <v/>
      </c>
      <c r="D727">
        <f>IF(C727=1,D726+1,0)</f>
        <v/>
      </c>
      <c r="E727">
        <f>IF(A727="",0,IF(A727&gt;=$I$2,1,0))</f>
        <v/>
      </c>
      <c r="F727">
        <f>IF(AND(E727=1,C727=1),F726+1,0)</f>
        <v/>
      </c>
    </row>
    <row r="728">
      <c r="A728" s="29">
        <f>IF($I$5+726&gt;$I$3,"",$I$5+726)</f>
        <v/>
      </c>
      <c r="B728">
        <f>IF(A728="",0,SUMIF(記録!$A$2:$A$2001,A728,記録!$D$2:$D$2001))</f>
        <v/>
      </c>
      <c r="C728">
        <f>IF(B728&gt;0,1,0)</f>
        <v/>
      </c>
      <c r="D728">
        <f>IF(C728=1,D727+1,0)</f>
        <v/>
      </c>
      <c r="E728">
        <f>IF(A728="",0,IF(A728&gt;=$I$2,1,0))</f>
        <v/>
      </c>
      <c r="F728">
        <f>IF(AND(E728=1,C728=1),F727+1,0)</f>
        <v/>
      </c>
    </row>
    <row r="729">
      <c r="A729" s="29">
        <f>IF($I$5+727&gt;$I$3,"",$I$5+727)</f>
        <v/>
      </c>
      <c r="B729">
        <f>IF(A729="",0,SUMIF(記録!$A$2:$A$2001,A729,記録!$D$2:$D$2001))</f>
        <v/>
      </c>
      <c r="C729">
        <f>IF(B729&gt;0,1,0)</f>
        <v/>
      </c>
      <c r="D729">
        <f>IF(C729=1,D728+1,0)</f>
        <v/>
      </c>
      <c r="E729">
        <f>IF(A729="",0,IF(A729&gt;=$I$2,1,0))</f>
        <v/>
      </c>
      <c r="F729">
        <f>IF(AND(E729=1,C729=1),F728+1,0)</f>
        <v/>
      </c>
    </row>
    <row r="730">
      <c r="A730" s="29">
        <f>IF($I$5+728&gt;$I$3,"",$I$5+728)</f>
        <v/>
      </c>
      <c r="B730">
        <f>IF(A730="",0,SUMIF(記録!$A$2:$A$2001,A730,記録!$D$2:$D$2001))</f>
        <v/>
      </c>
      <c r="C730">
        <f>IF(B730&gt;0,1,0)</f>
        <v/>
      </c>
      <c r="D730">
        <f>IF(C730=1,D729+1,0)</f>
        <v/>
      </c>
      <c r="E730">
        <f>IF(A730="",0,IF(A730&gt;=$I$2,1,0))</f>
        <v/>
      </c>
      <c r="F730">
        <f>IF(AND(E730=1,C730=1),F729+1,0)</f>
        <v/>
      </c>
    </row>
    <row r="731">
      <c r="A731" s="29">
        <f>IF($I$5+729&gt;$I$3,"",$I$5+729)</f>
        <v/>
      </c>
      <c r="B731">
        <f>IF(A731="",0,SUMIF(記録!$A$2:$A$2001,A731,記録!$D$2:$D$2001))</f>
        <v/>
      </c>
      <c r="C731">
        <f>IF(B731&gt;0,1,0)</f>
        <v/>
      </c>
      <c r="D731">
        <f>IF(C731=1,D730+1,0)</f>
        <v/>
      </c>
      <c r="E731">
        <f>IF(A731="",0,IF(A731&gt;=$I$2,1,0))</f>
        <v/>
      </c>
      <c r="F731">
        <f>IF(AND(E731=1,C731=1),F730+1,0)</f>
        <v/>
      </c>
    </row>
    <row r="732">
      <c r="A732" s="29">
        <f>IF($I$5+730&gt;$I$3,"",$I$5+730)</f>
        <v/>
      </c>
      <c r="B732">
        <f>IF(A732="",0,SUMIF(記録!$A$2:$A$2001,A732,記録!$D$2:$D$2001))</f>
        <v/>
      </c>
      <c r="C732">
        <f>IF(B732&gt;0,1,0)</f>
        <v/>
      </c>
      <c r="D732">
        <f>IF(C732=1,D731+1,0)</f>
        <v/>
      </c>
      <c r="E732">
        <f>IF(A732="",0,IF(A732&gt;=$I$2,1,0))</f>
        <v/>
      </c>
      <c r="F732">
        <f>IF(AND(E732=1,C732=1),F731+1,0)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2026-10-23T22:55:27Z</dcterms:created>
  <dcterms:modified xmlns:dcterms="http://purl.org/dc/terms/" xmlns:xsi="http://www.w3.org/2001/XMLSchema-instance" xsi:type="dcterms:W3CDTF">2026-10-23T22:55:27Z</dcterms:modified>
</cp:coreProperties>
</file>